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RWAULT01\partage.pegase\Referencement\QAMA\SEED\"/>
    </mc:Choice>
  </mc:AlternateContent>
  <xr:revisionPtr revIDLastSave="0" documentId="8_{876224BA-3110-4F47-A134-AFA82198DC78}" xr6:coauthVersionLast="44" xr6:coauthVersionMax="44" xr10:uidLastSave="{00000000-0000-0000-0000-000000000000}"/>
  <workbookProtection workbookAlgorithmName="SHA-512" workbookHashValue="5pf7KWU8Fa6gJdg0C6q1qNqzT2mfhX2swbclLiljn/UxE3VFpUD7WczCJYFRq+M8pP+PCxbU5jaWRiKZohkI/A==" workbookSaltValue="frlzwbnngyEDg0G29WtfkA==" workbookSpinCount="100000" lockStructure="1"/>
  <bookViews>
    <workbookView xWindow="28680" yWindow="-120" windowWidth="29040" windowHeight="17640" xr2:uid="{00000000-000D-0000-FFFF-FFFF00000000}"/>
  </bookViews>
  <sheets>
    <sheet name="DEBIT PROG OUVRANT" sheetId="1" r:id="rId1"/>
    <sheet name="Données" sheetId="2" state="hidden" r:id="rId2"/>
  </sheets>
  <definedNames>
    <definedName name="_xlnm.Print_Area" localSheetId="0">'DEBIT PROG OUVRANT'!$A$2:$J$83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8" i="1" l="1"/>
  <c r="C31" i="1" l="1"/>
  <c r="F54" i="1" l="1"/>
  <c r="F66" i="1" s="1"/>
  <c r="D76" i="1" l="1"/>
  <c r="H14" i="1" l="1"/>
  <c r="C9" i="2" s="1"/>
  <c r="F45" i="1" l="1"/>
  <c r="F47" i="1" s="1"/>
  <c r="F68" i="1" s="1"/>
  <c r="D80" i="1"/>
  <c r="D79" i="1"/>
  <c r="D77" i="1"/>
  <c r="D74" i="1"/>
  <c r="D75" i="1"/>
  <c r="F46" i="1"/>
  <c r="F48" i="1" s="1"/>
  <c r="F69" i="1" s="1"/>
  <c r="F53" i="1"/>
  <c r="F65" i="1" s="1"/>
  <c r="F52" i="1"/>
  <c r="F67" i="1" s="1"/>
  <c r="E61" i="1"/>
  <c r="E60" i="1"/>
  <c r="F58" i="1"/>
  <c r="H15" i="1"/>
  <c r="C10" i="2" s="1"/>
  <c r="E9" i="2"/>
  <c r="D15" i="1"/>
  <c r="D14" i="1"/>
  <c r="C12" i="2" s="1"/>
  <c r="C9" i="1" s="1"/>
  <c r="E17" i="2" s="1"/>
  <c r="E12" i="2" l="1"/>
  <c r="E10" i="2"/>
  <c r="E45" i="1"/>
  <c r="E47" i="1" s="1"/>
  <c r="E54" i="1"/>
  <c r="E46" i="1"/>
  <c r="C13" i="2"/>
  <c r="E68" i="1"/>
  <c r="E69" i="1"/>
  <c r="E48" i="1"/>
  <c r="E58" i="1"/>
  <c r="E65" i="1"/>
  <c r="E53" i="1"/>
  <c r="E66" i="1"/>
  <c r="D73" i="1" l="1"/>
  <c r="C12" i="1"/>
  <c r="E18" i="2" s="1"/>
  <c r="E19" i="2" s="1"/>
  <c r="D72" i="1"/>
  <c r="E13" i="2"/>
  <c r="E67" i="1"/>
  <c r="E62" i="1"/>
  <c r="E59" i="1"/>
  <c r="E52" i="1"/>
</calcChain>
</file>

<file path=xl/sharedStrings.xml><?xml version="1.0" encoding="utf-8"?>
<sst xmlns="http://schemas.openxmlformats.org/spreadsheetml/2006/main" count="130" uniqueCount="97">
  <si>
    <t>ALUMINIUM</t>
  </si>
  <si>
    <t>Calcul</t>
  </si>
  <si>
    <t>Résultat</t>
  </si>
  <si>
    <t>Quantité</t>
  </si>
  <si>
    <t>Pointer</t>
  </si>
  <si>
    <t>REMPLISSAGE</t>
  </si>
  <si>
    <t>JOINT</t>
  </si>
  <si>
    <r>
      <t xml:space="preserve">  Profil </t>
    </r>
    <r>
      <rPr>
        <sz val="10"/>
        <color rgb="FF0070C0"/>
        <rFont val="Calibri"/>
        <family val="2"/>
      </rPr>
      <t xml:space="preserve">DORMANT 26 </t>
    </r>
    <r>
      <rPr>
        <sz val="10"/>
        <color rgb="FF000000"/>
        <rFont val="Calibri"/>
        <family val="2"/>
      </rPr>
      <t>(vertical)</t>
    </r>
  </si>
  <si>
    <r>
      <t xml:space="preserve">  Profil </t>
    </r>
    <r>
      <rPr>
        <sz val="10"/>
        <color rgb="FF0070C0"/>
        <rFont val="Calibri"/>
        <family val="2"/>
      </rPr>
      <t xml:space="preserve">PARCLOSE DORMANT 26 </t>
    </r>
    <r>
      <rPr>
        <sz val="10"/>
        <color rgb="FF000000"/>
        <rFont val="Calibri"/>
        <family val="2"/>
      </rPr>
      <t>(vertical)</t>
    </r>
  </si>
  <si>
    <r>
      <t xml:space="preserve">  Profil </t>
    </r>
    <r>
      <rPr>
        <sz val="10"/>
        <color rgb="FF0070C0"/>
        <rFont val="Calibri"/>
        <family val="2"/>
      </rPr>
      <t xml:space="preserve">PLAT DE FINITION 23 </t>
    </r>
    <r>
      <rPr>
        <sz val="10"/>
        <color rgb="FF000000"/>
        <rFont val="Calibri"/>
        <family val="2"/>
      </rPr>
      <t>--&gt; à couper sur place</t>
    </r>
  </si>
  <si>
    <r>
      <t xml:space="preserve">  Profil </t>
    </r>
    <r>
      <rPr>
        <sz val="10"/>
        <color rgb="FF7030A0"/>
        <rFont val="Calibri"/>
        <family val="2"/>
      </rPr>
      <t>PORTE OUVRANTE 40</t>
    </r>
  </si>
  <si>
    <r>
      <t xml:space="preserve">  Profil </t>
    </r>
    <r>
      <rPr>
        <sz val="10"/>
        <color rgb="FF7030A0"/>
        <rFont val="Calibri"/>
        <family val="2"/>
      </rPr>
      <t>TRAVERSE HAUTE ET BASSE 40</t>
    </r>
  </si>
  <si>
    <r>
      <t xml:space="preserve">  Profil </t>
    </r>
    <r>
      <rPr>
        <sz val="10"/>
        <color rgb="FF7030A0"/>
        <rFont val="Calibri"/>
        <family val="2"/>
      </rPr>
      <t>TRAVERSE INTERMEDIAIRE 28</t>
    </r>
  </si>
  <si>
    <r>
      <t xml:space="preserve">  Profil </t>
    </r>
    <r>
      <rPr>
        <sz val="10"/>
        <color rgb="FF7030A0"/>
        <rFont val="Calibri"/>
        <family val="2"/>
      </rPr>
      <t xml:space="preserve">PLAT DE FINITION 23 </t>
    </r>
    <r>
      <rPr>
        <sz val="10"/>
        <color rgb="FF000000"/>
        <rFont val="Calibri"/>
        <family val="2"/>
      </rPr>
      <t>-&gt; à couper sur place</t>
    </r>
  </si>
  <si>
    <r>
      <t xml:space="preserve">  Largeur </t>
    </r>
    <r>
      <rPr>
        <sz val="10"/>
        <color rgb="FF7F7F7F"/>
        <rFont val="Calibri"/>
        <family val="2"/>
      </rPr>
      <t>Remplissage</t>
    </r>
  </si>
  <si>
    <r>
      <t xml:space="preserve">  Hauteur </t>
    </r>
    <r>
      <rPr>
        <sz val="10"/>
        <color rgb="FF7F7F7F"/>
        <rFont val="Calibri"/>
        <family val="2"/>
      </rPr>
      <t>Remplissage</t>
    </r>
    <r>
      <rPr>
        <sz val="10"/>
        <color rgb="FF000000"/>
        <rFont val="Calibri"/>
        <family val="2"/>
      </rPr>
      <t xml:space="preserve"> </t>
    </r>
    <r>
      <rPr>
        <sz val="10"/>
        <color rgb="FFFF0000"/>
        <rFont val="Calibri"/>
        <family val="2"/>
      </rPr>
      <t>SANS</t>
    </r>
    <r>
      <rPr>
        <sz val="10"/>
        <color rgb="FF000000"/>
        <rFont val="Calibri"/>
        <family val="2"/>
      </rPr>
      <t xml:space="preserve"> Traverse</t>
    </r>
  </si>
  <si>
    <r>
      <t xml:space="preserve">  Hauteur </t>
    </r>
    <r>
      <rPr>
        <sz val="10"/>
        <color rgb="FF7F7F7F"/>
        <rFont val="Calibri"/>
        <family val="2"/>
      </rPr>
      <t>Remplissage</t>
    </r>
    <r>
      <rPr>
        <sz val="10"/>
        <color rgb="FF000000"/>
        <rFont val="Calibri"/>
        <family val="2"/>
      </rPr>
      <t xml:space="preserve"> </t>
    </r>
    <r>
      <rPr>
        <sz val="10"/>
        <color rgb="FFFF0000"/>
        <rFont val="Calibri"/>
        <family val="2"/>
      </rPr>
      <t xml:space="preserve">Avec 1 </t>
    </r>
    <r>
      <rPr>
        <sz val="10"/>
        <color rgb="FF000000"/>
        <rFont val="Calibri"/>
        <family val="2"/>
      </rPr>
      <t>Traverse</t>
    </r>
  </si>
  <si>
    <r>
      <t xml:space="preserve">  Hauteur </t>
    </r>
    <r>
      <rPr>
        <sz val="10"/>
        <color rgb="FF7F7F7F"/>
        <rFont val="Calibri"/>
        <family val="2"/>
      </rPr>
      <t>Remplissage</t>
    </r>
    <r>
      <rPr>
        <sz val="10"/>
        <color rgb="FF000000"/>
        <rFont val="Calibri"/>
        <family val="2"/>
      </rPr>
      <t xml:space="preserve"> </t>
    </r>
    <r>
      <rPr>
        <sz val="10"/>
        <color rgb="FFFF0000"/>
        <rFont val="Calibri"/>
        <family val="2"/>
      </rPr>
      <t xml:space="preserve">Avec 2 </t>
    </r>
    <r>
      <rPr>
        <sz val="10"/>
        <color rgb="FF000000"/>
        <rFont val="Calibri"/>
        <family val="2"/>
      </rPr>
      <t>Traverses</t>
    </r>
  </si>
  <si>
    <r>
      <t xml:space="preserve">  Hauteur </t>
    </r>
    <r>
      <rPr>
        <sz val="10"/>
        <color rgb="FF7F7F7F"/>
        <rFont val="Calibri"/>
        <family val="2"/>
      </rPr>
      <t>Remplissage</t>
    </r>
    <r>
      <rPr>
        <sz val="10"/>
        <color rgb="FF000000"/>
        <rFont val="Calibri"/>
        <family val="2"/>
      </rPr>
      <t xml:space="preserve"> </t>
    </r>
    <r>
      <rPr>
        <sz val="10"/>
        <color rgb="FFFF0000"/>
        <rFont val="Calibri"/>
        <family val="2"/>
      </rPr>
      <t xml:space="preserve">Avec 3 </t>
    </r>
    <r>
      <rPr>
        <sz val="10"/>
        <color rgb="FF000000"/>
        <rFont val="Calibri"/>
        <family val="2"/>
      </rPr>
      <t>Traverses</t>
    </r>
  </si>
  <si>
    <r>
      <t xml:space="preserve">  Profil </t>
    </r>
    <r>
      <rPr>
        <sz val="10"/>
        <color rgb="FFC00000"/>
        <rFont val="Calibri"/>
        <family val="2"/>
      </rPr>
      <t xml:space="preserve">Joint de Vitrage </t>
    </r>
    <r>
      <rPr>
        <sz val="10"/>
        <color rgb="FF7030A0"/>
        <rFont val="Calibri"/>
        <family val="2"/>
      </rPr>
      <t>Traverse 40</t>
    </r>
  </si>
  <si>
    <r>
      <t xml:space="preserve">  Profil </t>
    </r>
    <r>
      <rPr>
        <sz val="10"/>
        <color rgb="FFC00000"/>
        <rFont val="Calibri"/>
        <family val="2"/>
      </rPr>
      <t xml:space="preserve">Joint de Vitrage </t>
    </r>
    <r>
      <rPr>
        <sz val="10"/>
        <color rgb="FF7030A0"/>
        <rFont val="Calibri"/>
        <family val="2"/>
      </rPr>
      <t>Traverse 28</t>
    </r>
  </si>
  <si>
    <r>
      <t xml:space="preserve">  Profil </t>
    </r>
    <r>
      <rPr>
        <sz val="10"/>
        <color rgb="FFC00000"/>
        <rFont val="Calibri"/>
        <family val="2"/>
      </rPr>
      <t xml:space="preserve">Joint de Vitrage </t>
    </r>
    <r>
      <rPr>
        <sz val="10"/>
        <color rgb="FF000000"/>
        <rFont val="Calibri"/>
        <family val="2"/>
      </rPr>
      <t>Port</t>
    </r>
    <r>
      <rPr>
        <sz val="10"/>
        <color rgb="FF7030A0"/>
        <rFont val="Calibri"/>
        <family val="2"/>
      </rPr>
      <t>e Ouvrante 40</t>
    </r>
  </si>
  <si>
    <r>
      <t xml:space="preserve">  Joint d'étanchéité </t>
    </r>
    <r>
      <rPr>
        <sz val="10"/>
        <color rgb="FF0070C0"/>
        <rFont val="Calibri"/>
        <family val="2"/>
      </rPr>
      <t xml:space="preserve">Parclose Dormant 40 </t>
    </r>
    <r>
      <rPr>
        <sz val="10"/>
        <color rgb="FF000000"/>
        <rFont val="Calibri"/>
        <family val="2"/>
      </rPr>
      <t>(vertical)</t>
    </r>
  </si>
  <si>
    <r>
      <t xml:space="preserve">  Join</t>
    </r>
    <r>
      <rPr>
        <sz val="10"/>
        <color rgb="FFC00000"/>
        <rFont val="Calibri"/>
        <family val="2"/>
      </rPr>
      <t xml:space="preserve">t d'étanchéité </t>
    </r>
    <r>
      <rPr>
        <sz val="10"/>
        <color rgb="FF0070C0"/>
        <rFont val="Calibri"/>
        <family val="2"/>
      </rPr>
      <t xml:space="preserve">Parclose Dormant 40 </t>
    </r>
    <r>
      <rPr>
        <sz val="10"/>
        <color rgb="FF000000"/>
        <rFont val="Calibri"/>
        <family val="2"/>
      </rPr>
      <t>(horizontal)</t>
    </r>
  </si>
  <si>
    <r>
      <t xml:space="preserve">= </t>
    </r>
    <r>
      <rPr>
        <sz val="10"/>
        <color rgb="FFFF0000"/>
        <rFont val="Calibri"/>
        <family val="2"/>
        <scheme val="minor"/>
      </rPr>
      <t>HT</t>
    </r>
  </si>
  <si>
    <r>
      <t xml:space="preserve">= </t>
    </r>
    <r>
      <rPr>
        <sz val="10"/>
        <color rgb="FFFF0000"/>
        <rFont val="Calibri"/>
        <family val="2"/>
      </rPr>
      <t>HT</t>
    </r>
  </si>
  <si>
    <r>
      <t xml:space="preserve">= </t>
    </r>
    <r>
      <rPr>
        <sz val="10"/>
        <color rgb="FF7030A0"/>
        <rFont val="Calibri"/>
        <family val="2"/>
      </rPr>
      <t>HP</t>
    </r>
  </si>
  <si>
    <r>
      <t>= (</t>
    </r>
    <r>
      <rPr>
        <sz val="10"/>
        <color rgb="FF7030A0"/>
        <rFont val="Calibri"/>
        <family val="2"/>
      </rPr>
      <t>HP</t>
    </r>
    <r>
      <rPr>
        <sz val="10"/>
        <color rgb="FF000000"/>
        <rFont val="Calibri"/>
        <family val="2"/>
      </rPr>
      <t xml:space="preserve"> - 75) / 2</t>
    </r>
  </si>
  <si>
    <r>
      <t>= (</t>
    </r>
    <r>
      <rPr>
        <sz val="10"/>
        <color rgb="FF7030A0"/>
        <rFont val="Calibri"/>
        <family val="2"/>
      </rPr>
      <t>HP</t>
    </r>
    <r>
      <rPr>
        <sz val="10"/>
        <color rgb="FF000000"/>
        <rFont val="Calibri"/>
        <family val="2"/>
      </rPr>
      <t xml:space="preserve"> - 84) / 3</t>
    </r>
  </si>
  <si>
    <r>
      <t>= (</t>
    </r>
    <r>
      <rPr>
        <sz val="10"/>
        <color rgb="FF7030A0"/>
        <rFont val="Calibri"/>
        <family val="2"/>
      </rPr>
      <t>HP</t>
    </r>
    <r>
      <rPr>
        <sz val="10"/>
        <color rgb="FF000000"/>
        <rFont val="Calibri"/>
        <family val="2"/>
      </rPr>
      <t xml:space="preserve"> - 94) / 4</t>
    </r>
  </si>
  <si>
    <t>Nombre de porte</t>
  </si>
  <si>
    <t>Nombre de traverse Horizontale</t>
  </si>
  <si>
    <t>Finition ALU</t>
  </si>
  <si>
    <t>Profil de vitrage</t>
  </si>
  <si>
    <t>Ref :</t>
  </si>
  <si>
    <t>Client :</t>
  </si>
  <si>
    <t>Date :</t>
  </si>
  <si>
    <t>NOIR GRANITE</t>
  </si>
  <si>
    <r>
      <t>Largeur totale :</t>
    </r>
    <r>
      <rPr>
        <sz val="11"/>
        <color rgb="FFFF00FF"/>
        <rFont val="Calibri"/>
        <family val="2"/>
      </rPr>
      <t xml:space="preserve"> LT </t>
    </r>
    <r>
      <rPr>
        <sz val="11"/>
        <color rgb="FF000000"/>
        <rFont val="Calibri"/>
        <family val="2"/>
      </rPr>
      <t>= (</t>
    </r>
    <r>
      <rPr>
        <sz val="11"/>
        <color rgb="FF00FF00"/>
        <rFont val="Calibri"/>
        <family val="2"/>
      </rPr>
      <t>LP</t>
    </r>
    <r>
      <rPr>
        <sz val="11"/>
        <color rgb="FF000000"/>
        <rFont val="Calibri"/>
        <family val="2"/>
      </rPr>
      <t xml:space="preserve"> + 62 ) = </t>
    </r>
  </si>
  <si>
    <r>
      <t xml:space="preserve">Hauteur totale : </t>
    </r>
    <r>
      <rPr>
        <sz val="11"/>
        <color rgb="FFFF0000"/>
        <rFont val="Calibri"/>
        <family val="2"/>
      </rPr>
      <t>HT</t>
    </r>
    <r>
      <rPr>
        <sz val="11"/>
        <color rgb="FF000000"/>
        <rFont val="Calibri"/>
        <family val="2"/>
      </rPr>
      <t xml:space="preserve"> = (</t>
    </r>
    <r>
      <rPr>
        <sz val="11"/>
        <color rgb="FF7030A0"/>
        <rFont val="Calibri"/>
        <family val="2"/>
      </rPr>
      <t>HP</t>
    </r>
    <r>
      <rPr>
        <sz val="11"/>
        <color rgb="FF000000"/>
        <rFont val="Calibri"/>
        <family val="2"/>
      </rPr>
      <t xml:space="preserve"> + 41) =</t>
    </r>
  </si>
  <si>
    <r>
      <t>Largeur porte :</t>
    </r>
    <r>
      <rPr>
        <sz val="11"/>
        <color rgb="FF00FF00"/>
        <rFont val="Calibri"/>
        <family val="2"/>
      </rPr>
      <t xml:space="preserve"> LP </t>
    </r>
    <r>
      <rPr>
        <sz val="11"/>
        <color rgb="FF000000"/>
        <rFont val="Calibri"/>
        <family val="2"/>
      </rPr>
      <t>= (</t>
    </r>
    <r>
      <rPr>
        <sz val="11"/>
        <color rgb="FFFF00FF"/>
        <rFont val="Calibri"/>
        <family val="2"/>
      </rPr>
      <t>LT</t>
    </r>
    <r>
      <rPr>
        <sz val="11"/>
        <color rgb="FF000000"/>
        <rFont val="Calibri"/>
        <family val="2"/>
      </rPr>
      <t xml:space="preserve"> - 62 ) =</t>
    </r>
  </si>
  <si>
    <r>
      <t xml:space="preserve">Hauteur porte : </t>
    </r>
    <r>
      <rPr>
        <sz val="11"/>
        <color rgb="FF7030A0"/>
        <rFont val="Calibri"/>
        <family val="2"/>
      </rPr>
      <t>HP</t>
    </r>
    <r>
      <rPr>
        <sz val="11"/>
        <color rgb="FF000000"/>
        <rFont val="Calibri"/>
        <family val="2"/>
      </rPr>
      <t xml:space="preserve"> = (</t>
    </r>
    <r>
      <rPr>
        <sz val="11"/>
        <color rgb="FFFF0000"/>
        <rFont val="Calibri"/>
        <family val="2"/>
      </rPr>
      <t>HT</t>
    </r>
    <r>
      <rPr>
        <sz val="11"/>
        <color rgb="FF000000"/>
        <rFont val="Calibri"/>
        <family val="2"/>
      </rPr>
      <t xml:space="preserve"> - 41) =</t>
    </r>
  </si>
  <si>
    <t>Largeur totale calculée</t>
  </si>
  <si>
    <t>Hauteur totale calculée</t>
  </si>
  <si>
    <t>Largeur porte calculée</t>
  </si>
  <si>
    <t>Hauteur porte calculée</t>
  </si>
  <si>
    <t>mm</t>
  </si>
  <si>
    <t>ACCESSOIRES</t>
  </si>
  <si>
    <t>Sens d'ouverture</t>
  </si>
  <si>
    <r>
      <t xml:space="preserve">      = </t>
    </r>
    <r>
      <rPr>
        <sz val="10"/>
        <color rgb="FF66FF33"/>
        <rFont val="Calibri"/>
        <family val="2"/>
      </rPr>
      <t>LP</t>
    </r>
    <r>
      <rPr>
        <sz val="10"/>
        <color rgb="FF000000"/>
        <rFont val="Calibri"/>
        <family val="2"/>
      </rPr>
      <t xml:space="preserve"> - 80</t>
    </r>
  </si>
  <si>
    <r>
      <t xml:space="preserve">     =</t>
    </r>
    <r>
      <rPr>
        <sz val="10"/>
        <color rgb="FFFFC000"/>
        <rFont val="Calibri"/>
        <family val="2"/>
      </rPr>
      <t xml:space="preserve"> </t>
    </r>
    <r>
      <rPr>
        <sz val="10"/>
        <color rgb="FF66FF33"/>
        <rFont val="Calibri"/>
        <family val="2"/>
      </rPr>
      <t>LP</t>
    </r>
    <r>
      <rPr>
        <sz val="10"/>
        <color rgb="FFFFC000"/>
        <rFont val="Calibri"/>
        <family val="2"/>
      </rPr>
      <t xml:space="preserve"> </t>
    </r>
    <r>
      <rPr>
        <sz val="10"/>
        <color rgb="FF000000"/>
        <rFont val="Calibri"/>
        <family val="2"/>
      </rPr>
      <t>-78</t>
    </r>
  </si>
  <si>
    <r>
      <t xml:space="preserve">     = </t>
    </r>
    <r>
      <rPr>
        <sz val="10"/>
        <color rgb="FF7030A0"/>
        <rFont val="Calibri"/>
        <family val="2"/>
      </rPr>
      <t>HP</t>
    </r>
    <r>
      <rPr>
        <sz val="10"/>
        <color rgb="FF000000"/>
        <rFont val="Calibri"/>
        <family val="2"/>
      </rPr>
      <t>-70</t>
    </r>
  </si>
  <si>
    <r>
      <t xml:space="preserve">    = </t>
    </r>
    <r>
      <rPr>
        <sz val="10"/>
        <color rgb="FFFF00FF"/>
        <rFont val="Calibri"/>
        <family val="2"/>
      </rPr>
      <t>LT</t>
    </r>
    <r>
      <rPr>
        <sz val="10"/>
        <color rgb="FF000000"/>
        <rFont val="Calibri"/>
        <family val="2"/>
      </rPr>
      <t>-80</t>
    </r>
  </si>
  <si>
    <r>
      <t xml:space="preserve">     = </t>
    </r>
    <r>
      <rPr>
        <sz val="10"/>
        <color rgb="FF66FF33"/>
        <rFont val="Calibri"/>
        <family val="2"/>
      </rPr>
      <t>LP</t>
    </r>
    <r>
      <rPr>
        <sz val="10"/>
        <color rgb="FF000000"/>
        <rFont val="Calibri"/>
        <family val="2"/>
      </rPr>
      <t xml:space="preserve"> - 63</t>
    </r>
  </si>
  <si>
    <r>
      <t xml:space="preserve">      =</t>
    </r>
    <r>
      <rPr>
        <sz val="10"/>
        <color rgb="FFFFC000"/>
        <rFont val="Calibri"/>
        <family val="2"/>
      </rPr>
      <t xml:space="preserve"> </t>
    </r>
    <r>
      <rPr>
        <sz val="10"/>
        <color rgb="FF7030A0"/>
        <rFont val="Calibri"/>
        <family val="2"/>
      </rPr>
      <t>HP</t>
    </r>
    <r>
      <rPr>
        <sz val="10"/>
        <color rgb="FFFFC000"/>
        <rFont val="Calibri"/>
        <family val="2"/>
      </rPr>
      <t xml:space="preserve"> </t>
    </r>
    <r>
      <rPr>
        <sz val="10"/>
        <color rgb="FF000000"/>
        <rFont val="Calibri"/>
        <family val="2"/>
      </rPr>
      <t>- 66</t>
    </r>
  </si>
  <si>
    <r>
      <t xml:space="preserve">      = </t>
    </r>
    <r>
      <rPr>
        <sz val="10"/>
        <color rgb="FF66FF33"/>
        <rFont val="Calibri"/>
        <family val="2"/>
      </rPr>
      <t>LP</t>
    </r>
    <r>
      <rPr>
        <sz val="10"/>
        <color rgb="FF000000"/>
        <rFont val="Calibri"/>
        <family val="2"/>
      </rPr>
      <t xml:space="preserve"> - 78</t>
    </r>
  </si>
  <si>
    <r>
      <t xml:space="preserve">       = </t>
    </r>
    <r>
      <rPr>
        <sz val="10"/>
        <color rgb="FFFF00FF"/>
        <rFont val="Calibri"/>
        <family val="2"/>
      </rPr>
      <t>LT</t>
    </r>
    <r>
      <rPr>
        <sz val="10"/>
        <color rgb="FF000000"/>
        <rFont val="Calibri"/>
        <family val="2"/>
      </rPr>
      <t xml:space="preserve"> - 52</t>
    </r>
  </si>
  <si>
    <r>
      <t xml:space="preserve">       = </t>
    </r>
    <r>
      <rPr>
        <sz val="10"/>
        <color rgb="FFFF00FF"/>
        <rFont val="Calibri"/>
        <family val="2"/>
      </rPr>
      <t>LT</t>
    </r>
    <r>
      <rPr>
        <sz val="10"/>
        <color rgb="FF000000"/>
        <rFont val="Calibri"/>
        <family val="2"/>
      </rPr>
      <t xml:space="preserve"> - 80</t>
    </r>
  </si>
  <si>
    <t>VIS AUTO-FOREUSE 4,8x50</t>
  </si>
  <si>
    <t>Standard SEED</t>
  </si>
  <si>
    <t>Autre</t>
  </si>
  <si>
    <t>SANS</t>
  </si>
  <si>
    <t>Poussant gauche</t>
  </si>
  <si>
    <t>Poussant droit</t>
  </si>
  <si>
    <t>LT : Largeur totale</t>
  </si>
  <si>
    <t>HT : Hauteur totale</t>
  </si>
  <si>
    <t>LP : Largeur porte</t>
  </si>
  <si>
    <t>HP : Hauteur porte</t>
  </si>
  <si>
    <t>Rouleau seul</t>
  </si>
  <si>
    <t>Rouleau + Pene + 1/2 cylindre</t>
  </si>
  <si>
    <t xml:space="preserve">SERRURE A ROULEAU </t>
  </si>
  <si>
    <t>PAUMELLE DROITE</t>
  </si>
  <si>
    <t>PAUMELLE GAUCHE</t>
  </si>
  <si>
    <t xml:space="preserve">SERRURE A ROULEAU + PENE </t>
  </si>
  <si>
    <t>GACHE</t>
  </si>
  <si>
    <t>AVEC DORMANT</t>
  </si>
  <si>
    <t>Dormant</t>
  </si>
  <si>
    <t>SANS DORMANT (rénovation)</t>
  </si>
  <si>
    <r>
      <t xml:space="preserve">  Profil </t>
    </r>
    <r>
      <rPr>
        <sz val="10"/>
        <color rgb="FF0070C0"/>
        <rFont val="Calibri"/>
        <family val="2"/>
      </rPr>
      <t xml:space="preserve">DORMANT 26 </t>
    </r>
    <r>
      <rPr>
        <sz val="10"/>
        <color rgb="FF000000"/>
        <rFont val="Calibri"/>
        <family val="2"/>
      </rPr>
      <t xml:space="preserve">(horizontal) </t>
    </r>
  </si>
  <si>
    <r>
      <t xml:space="preserve">  Profil </t>
    </r>
    <r>
      <rPr>
        <sz val="10"/>
        <color rgb="FF0070C0"/>
        <rFont val="Calibri"/>
        <family val="2"/>
      </rPr>
      <t xml:space="preserve">PARCLOSE DORMANT 26 </t>
    </r>
    <r>
      <rPr>
        <sz val="10"/>
        <color rgb="FF000000"/>
        <rFont val="Calibri"/>
        <family val="2"/>
      </rPr>
      <t>(horizontal)</t>
    </r>
  </si>
  <si>
    <t>Serrure</t>
  </si>
  <si>
    <t>Poignée de tirage</t>
  </si>
  <si>
    <t>CLIP PARCLOSE (sachet de 20)</t>
  </si>
  <si>
    <t>NOYER</t>
  </si>
  <si>
    <t>GRIS 7016</t>
  </si>
  <si>
    <t>ROUILLE</t>
  </si>
  <si>
    <t>Longueur (mm)</t>
  </si>
  <si>
    <t>Dimensions (mm)</t>
  </si>
  <si>
    <t>POIGNEE DE TIRAGE SEED</t>
  </si>
  <si>
    <t>remplissage de 6 à 8mm</t>
  </si>
  <si>
    <t>remplissage de 10 à 12mm</t>
  </si>
  <si>
    <t>Débit programme PORTE OUVRANTE</t>
  </si>
  <si>
    <t>ERREUR : la valeur de largeur saisie est différente de celle calculée</t>
  </si>
  <si>
    <t>CAPOT D'ASSEMBLAGE + VIS (SACHET DE 4)</t>
  </si>
  <si>
    <t xml:space="preserve">*Préconisation : Hauteur porte maxi 2200mm - Largeur porte maxi 930mm - si hauteur porte &gt; 2040mm 4 paumelles </t>
  </si>
  <si>
    <r>
      <t xml:space="preserve">En fonction de vos données : remplir </t>
    </r>
    <r>
      <rPr>
        <b/>
        <u/>
        <sz val="14"/>
        <color rgb="FFFF0000"/>
        <rFont val="Calibri"/>
        <family val="2"/>
      </rPr>
      <t>soit</t>
    </r>
    <r>
      <rPr>
        <u/>
        <sz val="14"/>
        <color theme="1"/>
        <rFont val="Calibri"/>
        <family val="2"/>
      </rPr>
      <t xml:space="preserve"> les dimensions de passage (total) </t>
    </r>
    <r>
      <rPr>
        <b/>
        <u/>
        <sz val="14"/>
        <color rgb="FFFF0000"/>
        <rFont val="Calibri"/>
        <family val="2"/>
      </rPr>
      <t>soit</t>
    </r>
    <r>
      <rPr>
        <u/>
        <sz val="14"/>
        <color theme="1"/>
        <rFont val="Calibri"/>
        <family val="2"/>
      </rPr>
      <t xml:space="preserve"> les dimensions de la porte*</t>
    </r>
  </si>
  <si>
    <t>** Si largeur totale &gt; 993 mm mettre une porte tierce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</si>
</sst>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8"/>
      <color rgb="FF0070C0"/>
      <name val="Calibri"/>
      <family val="2"/>
    </font>
    <font>
      <sz val="11"/>
      <color rgb="FF000000"/>
      <name val="Calibri"/>
      <family val="2"/>
    </font>
    <font>
      <sz val="7"/>
      <color rgb="FF000000"/>
      <name val="Calibri"/>
      <family val="2"/>
    </font>
    <font>
      <sz val="10"/>
      <color rgb="FF000000"/>
      <name val="Calibri"/>
      <family val="2"/>
    </font>
    <font>
      <sz val="10"/>
      <color rgb="FF0070C0"/>
      <name val="Calibri"/>
      <family val="2"/>
    </font>
    <font>
      <sz val="10"/>
      <color rgb="FFFF0000"/>
      <name val="Calibri"/>
      <family val="2"/>
    </font>
    <font>
      <sz val="9.5"/>
      <color rgb="FF000000"/>
      <name val="Calibri"/>
      <family val="2"/>
    </font>
    <font>
      <sz val="12"/>
      <color rgb="FF000000"/>
      <name val="Calibri"/>
      <family val="2"/>
    </font>
    <font>
      <sz val="18"/>
      <color rgb="FF7030A0"/>
      <name val="Calibri"/>
      <family val="2"/>
    </font>
    <font>
      <sz val="10"/>
      <color rgb="FF7030A0"/>
      <name val="Calibri"/>
      <family val="2"/>
    </font>
    <font>
      <sz val="18"/>
      <color rgb="FF808080"/>
      <name val="Calibri"/>
      <family val="2"/>
    </font>
    <font>
      <sz val="10"/>
      <color rgb="FF7F7F7F"/>
      <name val="Calibri"/>
      <family val="2"/>
    </font>
    <font>
      <sz val="8"/>
      <color rgb="FF000000"/>
      <name val="Calibri"/>
      <family val="2"/>
    </font>
    <font>
      <sz val="18"/>
      <color rgb="FFC00000"/>
      <name val="Calibri"/>
      <family val="2"/>
    </font>
    <font>
      <sz val="10"/>
      <color rgb="FFC00000"/>
      <name val="Calibri"/>
      <family val="2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sz val="18"/>
      <name val="Arial"/>
      <family val="2"/>
    </font>
    <font>
      <u/>
      <sz val="14"/>
      <color rgb="FFFF0000"/>
      <name val="Calibri"/>
      <family val="2"/>
    </font>
    <font>
      <sz val="11"/>
      <color rgb="FF000000"/>
      <name val="Calibri"/>
      <family val="2"/>
    </font>
    <font>
      <sz val="11"/>
      <color rgb="FFFF00FF"/>
      <name val="Calibri"/>
      <family val="2"/>
    </font>
    <font>
      <sz val="11"/>
      <color rgb="FF00FF00"/>
      <name val="Calibri"/>
      <family val="2"/>
    </font>
    <font>
      <sz val="11"/>
      <color rgb="FFFF0000"/>
      <name val="Calibri"/>
      <family val="2"/>
    </font>
    <font>
      <sz val="11"/>
      <color rgb="FF7030A0"/>
      <name val="Calibri"/>
      <family val="2"/>
    </font>
    <font>
      <sz val="10"/>
      <color rgb="FF66FF33"/>
      <name val="Calibri"/>
      <family val="2"/>
    </font>
    <font>
      <sz val="10"/>
      <color rgb="FFFFC000"/>
      <name val="Calibri"/>
      <family val="2"/>
    </font>
    <font>
      <sz val="10"/>
      <color rgb="FFFF00FF"/>
      <name val="Calibri"/>
      <family val="2"/>
    </font>
    <font>
      <u/>
      <sz val="14"/>
      <color theme="1"/>
      <name val="Calibri"/>
      <family val="2"/>
    </font>
    <font>
      <sz val="18"/>
      <color theme="1"/>
      <name val="Arial"/>
      <family val="2"/>
    </font>
    <font>
      <sz val="11"/>
      <color rgb="FF3C3C3C"/>
      <name val="Arial"/>
      <family val="2"/>
    </font>
    <font>
      <b/>
      <u/>
      <sz val="14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quotePrefix="1"/>
    <xf numFmtId="0" fontId="0" fillId="2" borderId="0" xfId="0" applyFill="1" applyProtection="1">
      <protection locked="0"/>
    </xf>
    <xf numFmtId="0" fontId="21" fillId="2" borderId="0" xfId="0" applyFont="1" applyFill="1" applyAlignment="1" applyProtection="1">
      <alignment wrapText="1" readingOrder="1"/>
      <protection locked="0"/>
    </xf>
    <xf numFmtId="14" fontId="0" fillId="2" borderId="0" xfId="0" applyNumberFormat="1" applyFill="1" applyProtection="1">
      <protection locked="0"/>
    </xf>
    <xf numFmtId="0" fontId="19" fillId="0" borderId="0" xfId="0" applyFont="1" applyAlignment="1" applyProtection="1">
      <alignment wrapText="1"/>
      <protection hidden="1"/>
    </xf>
    <xf numFmtId="0" fontId="0" fillId="0" borderId="0" xfId="0" applyProtection="1">
      <protection hidden="1"/>
    </xf>
    <xf numFmtId="0" fontId="20" fillId="0" borderId="0" xfId="0" applyFont="1" applyAlignment="1" applyProtection="1">
      <alignment horizontal="left" wrapText="1" readingOrder="1"/>
      <protection hidden="1"/>
    </xf>
    <xf numFmtId="0" fontId="29" fillId="0" borderId="0" xfId="0" applyFont="1" applyAlignment="1" applyProtection="1">
      <alignment horizontal="left" readingOrder="1"/>
      <protection hidden="1"/>
    </xf>
    <xf numFmtId="0" fontId="29" fillId="0" borderId="0" xfId="0" applyFont="1" applyAlignment="1" applyProtection="1">
      <alignment horizontal="left" wrapText="1" readingOrder="1"/>
      <protection hidden="1"/>
    </xf>
    <xf numFmtId="0" fontId="30" fillId="0" borderId="0" xfId="0" applyFont="1" applyAlignment="1" applyProtection="1">
      <alignment wrapText="1"/>
      <protection hidden="1"/>
    </xf>
    <xf numFmtId="0" fontId="0" fillId="0" borderId="0" xfId="0" applyFont="1" applyProtection="1">
      <protection hidden="1"/>
    </xf>
    <xf numFmtId="0" fontId="21" fillId="0" borderId="0" xfId="0" applyFont="1" applyAlignment="1" applyProtection="1">
      <alignment wrapText="1" readingOrder="1"/>
      <protection hidden="1"/>
    </xf>
    <xf numFmtId="0" fontId="21" fillId="0" borderId="0" xfId="0" applyFont="1" applyAlignment="1" applyProtection="1">
      <alignment readingOrder="1"/>
      <protection hidden="1"/>
    </xf>
    <xf numFmtId="0" fontId="2" fillId="0" borderId="2" xfId="0" applyFont="1" applyBorder="1" applyAlignment="1" applyProtection="1">
      <alignment horizontal="center" vertical="center" wrapText="1" readingOrder="1"/>
      <protection hidden="1"/>
    </xf>
    <xf numFmtId="0" fontId="3" fillId="0" borderId="2" xfId="0" applyFont="1" applyBorder="1" applyAlignment="1" applyProtection="1">
      <alignment horizontal="center" vertical="center" wrapText="1" readingOrder="1"/>
      <protection hidden="1"/>
    </xf>
    <xf numFmtId="0" fontId="21" fillId="0" borderId="9" xfId="0" applyFont="1" applyBorder="1" applyAlignment="1" applyProtection="1">
      <alignment horizontal="center" vertical="center" wrapText="1" readingOrder="1"/>
      <protection hidden="1"/>
    </xf>
    <xf numFmtId="0" fontId="3" fillId="0" borderId="19" xfId="0" applyFont="1" applyBorder="1" applyAlignment="1" applyProtection="1">
      <alignment horizontal="center" vertical="center" wrapText="1" readingOrder="1"/>
      <protection hidden="1"/>
    </xf>
    <xf numFmtId="0" fontId="3" fillId="0" borderId="11" xfId="0" applyFont="1" applyBorder="1" applyAlignment="1" applyProtection="1">
      <alignment horizontal="center" vertical="center" wrapText="1" readingOrder="1"/>
      <protection hidden="1"/>
    </xf>
    <xf numFmtId="0" fontId="4" fillId="0" borderId="5" xfId="0" applyFont="1" applyBorder="1" applyAlignment="1" applyProtection="1">
      <alignment horizontal="left" vertical="center" wrapText="1" readingOrder="1"/>
      <protection hidden="1"/>
    </xf>
    <xf numFmtId="0" fontId="5" fillId="0" borderId="6" xfId="0" applyFont="1" applyBorder="1" applyAlignment="1" applyProtection="1">
      <alignment horizontal="left" vertical="center" wrapText="1" readingOrder="1"/>
      <protection hidden="1"/>
    </xf>
    <xf numFmtId="0" fontId="18" fillId="0" borderId="6" xfId="0" applyFont="1" applyBorder="1" applyAlignment="1" applyProtection="1">
      <alignment horizontal="center" vertical="center" wrapText="1" readingOrder="1"/>
      <protection hidden="1"/>
    </xf>
    <xf numFmtId="0" fontId="18" fillId="0" borderId="14" xfId="0" applyFont="1" applyBorder="1" applyAlignment="1" applyProtection="1">
      <alignment horizontal="center" vertical="center" wrapText="1" readingOrder="1"/>
      <protection hidden="1"/>
    </xf>
    <xf numFmtId="0" fontId="18" fillId="0" borderId="20" xfId="0" applyFont="1" applyBorder="1" applyAlignment="1" applyProtection="1">
      <alignment horizontal="center" vertical="center" wrapText="1" readingOrder="1"/>
      <protection hidden="1"/>
    </xf>
    <xf numFmtId="0" fontId="9" fillId="0" borderId="17" xfId="0" applyFont="1" applyBorder="1" applyAlignment="1" applyProtection="1">
      <alignment horizontal="center" vertical="center" wrapText="1" readingOrder="1"/>
      <protection hidden="1"/>
    </xf>
    <xf numFmtId="0" fontId="18" fillId="0" borderId="6" xfId="0" applyFont="1" applyBorder="1" applyAlignment="1" applyProtection="1">
      <alignment horizontal="left" vertical="center" wrapText="1" readingOrder="1"/>
      <protection hidden="1"/>
    </xf>
    <xf numFmtId="0" fontId="18" fillId="0" borderId="6" xfId="0" quotePrefix="1" applyFont="1" applyBorder="1" applyAlignment="1" applyProtection="1">
      <alignment horizontal="center" vertical="center" wrapText="1" readingOrder="1"/>
      <protection hidden="1"/>
    </xf>
    <xf numFmtId="0" fontId="18" fillId="0" borderId="7" xfId="0" applyFont="1" applyBorder="1" applyAlignment="1" applyProtection="1">
      <alignment horizontal="left" vertical="center" wrapText="1" readingOrder="1"/>
      <protection hidden="1"/>
    </xf>
    <xf numFmtId="0" fontId="18" fillId="0" borderId="7" xfId="0" applyFont="1" applyBorder="1" applyAlignment="1" applyProtection="1">
      <alignment horizontal="center" vertical="center" wrapText="1" readingOrder="1"/>
      <protection hidden="1"/>
    </xf>
    <xf numFmtId="0" fontId="18" fillId="0" borderId="15" xfId="0" applyFont="1" applyBorder="1" applyAlignment="1" applyProtection="1">
      <alignment horizontal="center" vertical="center" wrapText="1" readingOrder="1"/>
      <protection hidden="1"/>
    </xf>
    <xf numFmtId="0" fontId="18" fillId="0" borderId="21" xfId="0" applyFont="1" applyBorder="1" applyAlignment="1" applyProtection="1">
      <alignment horizontal="center" vertical="center" wrapText="1" readingOrder="1"/>
      <protection hidden="1"/>
    </xf>
    <xf numFmtId="0" fontId="9" fillId="0" borderId="18" xfId="0" applyFont="1" applyBorder="1" applyAlignment="1" applyProtection="1">
      <alignment horizontal="center" vertical="center" wrapText="1" readingOrder="1"/>
      <protection hidden="1"/>
    </xf>
    <xf numFmtId="0" fontId="4" fillId="0" borderId="8" xfId="0" applyFont="1" applyBorder="1" applyAlignment="1" applyProtection="1">
      <alignment horizontal="left" vertical="center" wrapText="1" readingOrder="1"/>
      <protection hidden="1"/>
    </xf>
    <xf numFmtId="0" fontId="5" fillId="0" borderId="9" xfId="0" applyFont="1" applyBorder="1" applyAlignment="1" applyProtection="1">
      <alignment horizontal="left" vertical="center" wrapText="1" readingOrder="1"/>
      <protection hidden="1"/>
    </xf>
    <xf numFmtId="0" fontId="8" fillId="0" borderId="10" xfId="0" applyFont="1" applyBorder="1" applyAlignment="1" applyProtection="1">
      <alignment horizontal="center" vertical="center" wrapText="1" readingOrder="1"/>
      <protection hidden="1"/>
    </xf>
    <xf numFmtId="0" fontId="9" fillId="0" borderId="23" xfId="0" applyFont="1" applyBorder="1" applyAlignment="1" applyProtection="1">
      <alignment horizontal="center" vertical="center" wrapText="1" readingOrder="1"/>
      <protection hidden="1"/>
    </xf>
    <xf numFmtId="0" fontId="9" fillId="0" borderId="11" xfId="0" applyFont="1" applyBorder="1" applyAlignment="1" applyProtection="1">
      <alignment horizontal="center" vertical="center" wrapText="1" readingOrder="1"/>
      <protection hidden="1"/>
    </xf>
    <xf numFmtId="0" fontId="1" fillId="0" borderId="12" xfId="0" applyFont="1" applyBorder="1" applyAlignment="1" applyProtection="1">
      <alignment vertical="center" wrapText="1"/>
      <protection hidden="1"/>
    </xf>
    <xf numFmtId="0" fontId="1" fillId="0" borderId="10" xfId="0" applyFont="1" applyBorder="1" applyAlignment="1" applyProtection="1">
      <alignment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center" vertical="center" wrapText="1" readingOrder="1"/>
      <protection hidden="1"/>
    </xf>
    <xf numFmtId="0" fontId="4" fillId="0" borderId="3" xfId="0" applyFont="1" applyBorder="1" applyAlignment="1" applyProtection="1">
      <alignment horizontal="left" wrapText="1" readingOrder="1"/>
      <protection hidden="1"/>
    </xf>
    <xf numFmtId="0" fontId="5" fillId="0" borderId="4" xfId="0" applyFont="1" applyBorder="1" applyAlignment="1" applyProtection="1">
      <alignment horizontal="left" vertical="center" wrapText="1" readingOrder="1"/>
      <protection hidden="1"/>
    </xf>
    <xf numFmtId="0" fontId="18" fillId="0" borderId="4" xfId="0" quotePrefix="1" applyFont="1" applyBorder="1" applyAlignment="1" applyProtection="1">
      <alignment horizontal="center" vertical="center" wrapText="1" readingOrder="1"/>
      <protection hidden="1"/>
    </xf>
    <xf numFmtId="0" fontId="18" fillId="0" borderId="13" xfId="0" applyFont="1" applyBorder="1" applyAlignment="1" applyProtection="1">
      <alignment horizontal="center" vertical="center" wrapText="1" readingOrder="1"/>
      <protection hidden="1"/>
    </xf>
    <xf numFmtId="0" fontId="18" fillId="0" borderId="22" xfId="0" applyFont="1" applyBorder="1" applyAlignment="1" applyProtection="1">
      <alignment horizontal="center" vertical="center" wrapText="1" readingOrder="1"/>
      <protection hidden="1"/>
    </xf>
    <xf numFmtId="0" fontId="9" fillId="0" borderId="16" xfId="0" applyFont="1" applyBorder="1" applyAlignment="1" applyProtection="1">
      <alignment horizontal="center" vertical="center" wrapText="1" readingOrder="1"/>
      <protection hidden="1"/>
    </xf>
    <xf numFmtId="0" fontId="5" fillId="0" borderId="7" xfId="0" applyFont="1" applyBorder="1" applyAlignment="1" applyProtection="1">
      <alignment horizontal="left" vertical="center" wrapText="1" readingOrder="1"/>
      <protection hidden="1"/>
    </xf>
    <xf numFmtId="0" fontId="9" fillId="0" borderId="10" xfId="0" applyFont="1" applyBorder="1" applyAlignment="1" applyProtection="1">
      <alignment horizontal="center" vertical="center" wrapText="1" readingOrder="1"/>
      <protection hidden="1"/>
    </xf>
    <xf numFmtId="0" fontId="1" fillId="0" borderId="12" xfId="0" applyFont="1" applyBorder="1" applyAlignment="1" applyProtection="1">
      <alignment wrapText="1"/>
      <protection hidden="1"/>
    </xf>
    <xf numFmtId="0" fontId="12" fillId="0" borderId="2" xfId="0" applyFont="1" applyBorder="1" applyAlignment="1" applyProtection="1">
      <alignment horizontal="center" vertical="center" wrapText="1" readingOrder="1"/>
      <protection hidden="1"/>
    </xf>
    <xf numFmtId="0" fontId="4" fillId="0" borderId="3" xfId="0" applyFont="1" applyBorder="1" applyAlignment="1" applyProtection="1">
      <alignment horizontal="left" vertical="center" wrapText="1" readingOrder="1"/>
      <protection hidden="1"/>
    </xf>
    <xf numFmtId="0" fontId="18" fillId="0" borderId="4" xfId="0" applyFont="1" applyBorder="1" applyAlignment="1" applyProtection="1">
      <alignment horizontal="center" vertical="center" wrapText="1" readingOrder="1"/>
      <protection hidden="1"/>
    </xf>
    <xf numFmtId="0" fontId="14" fillId="0" borderId="8" xfId="0" applyFont="1" applyBorder="1" applyAlignment="1" applyProtection="1">
      <alignment horizontal="left" vertical="center" wrapText="1" readingOrder="1"/>
      <protection hidden="1"/>
    </xf>
    <xf numFmtId="0" fontId="18" fillId="0" borderId="7" xfId="0" quotePrefix="1" applyFont="1" applyBorder="1" applyAlignment="1" applyProtection="1">
      <alignment horizontal="center" vertical="center" wrapText="1" readingOrder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5" fillId="0" borderId="2" xfId="0" applyFont="1" applyBorder="1" applyAlignment="1" applyProtection="1">
      <alignment horizontal="center" vertical="center" wrapText="1" readingOrder="1"/>
      <protection hidden="1"/>
    </xf>
    <xf numFmtId="0" fontId="3" fillId="0" borderId="9" xfId="0" applyFont="1" applyBorder="1" applyAlignment="1" applyProtection="1">
      <alignment horizontal="center" vertical="center" wrapText="1" readingOrder="1"/>
      <protection hidden="1"/>
    </xf>
    <xf numFmtId="0" fontId="16" fillId="0" borderId="6" xfId="0" applyFont="1" applyBorder="1" applyAlignment="1" applyProtection="1">
      <alignment horizontal="left" vertical="center" wrapText="1" readingOrder="1"/>
      <protection hidden="1"/>
    </xf>
    <xf numFmtId="0" fontId="18" fillId="0" borderId="4" xfId="0" applyFont="1" applyBorder="1" applyAlignment="1" applyProtection="1">
      <alignment horizontal="left" vertical="center" wrapText="1" readingOrder="1"/>
      <protection hidden="1"/>
    </xf>
    <xf numFmtId="0" fontId="4" fillId="0" borderId="5" xfId="0" applyFont="1" applyBorder="1" applyAlignment="1" applyProtection="1">
      <alignment horizontal="left" wrapText="1" readingOrder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3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wrapText="1"/>
      <protection hidden="1"/>
    </xf>
    <xf numFmtId="0" fontId="20" fillId="0" borderId="0" xfId="0" applyFont="1" applyAlignment="1" applyProtection="1">
      <alignment horizontal="left" wrapText="1" readingOrder="1"/>
      <protection hidden="1"/>
    </xf>
    <xf numFmtId="0" fontId="0" fillId="2" borderId="0" xfId="0" applyFill="1" applyAlignment="1" applyProtection="1">
      <alignment horizontal="left"/>
      <protection locked="0"/>
    </xf>
    <xf numFmtId="0" fontId="18" fillId="0" borderId="24" xfId="0" applyFont="1" applyBorder="1" applyAlignment="1" applyProtection="1">
      <alignment horizontal="center" vertical="center" wrapText="1" readingOrder="1"/>
      <protection hidden="1"/>
    </xf>
    <xf numFmtId="0" fontId="18" fillId="0" borderId="25" xfId="0" applyFont="1" applyBorder="1" applyAlignment="1" applyProtection="1">
      <alignment horizontal="center" vertical="center" wrapText="1" readingOrder="1"/>
      <protection hidden="1"/>
    </xf>
    <xf numFmtId="0" fontId="18" fillId="0" borderId="26" xfId="0" applyFont="1" applyBorder="1" applyAlignment="1" applyProtection="1">
      <alignment horizontal="center" vertical="center" wrapText="1" readingOrder="1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locked="0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29176</xdr:colOff>
      <xdr:row>67</xdr:row>
      <xdr:rowOff>193953</xdr:rowOff>
    </xdr:from>
    <xdr:to>
      <xdr:col>1</xdr:col>
      <xdr:colOff>200698</xdr:colOff>
      <xdr:row>68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7BCCA1F-9205-4BA4-8390-33F069F519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60" t="75371" r="51023" b="5355"/>
        <a:stretch/>
      </xdr:blipFill>
      <xdr:spPr>
        <a:xfrm>
          <a:off x="324451" y="11004828"/>
          <a:ext cx="171522" cy="11084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65</xdr:row>
      <xdr:rowOff>61759</xdr:rowOff>
    </xdr:from>
    <xdr:to>
      <xdr:col>1</xdr:col>
      <xdr:colOff>285313</xdr:colOff>
      <xdr:row>66</xdr:row>
      <xdr:rowOff>38100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6FC5069-8805-43F4-9F93-82F9E7BF5A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52" t="2354" r="48515" b="78922"/>
        <a:stretch/>
      </xdr:blipFill>
      <xdr:spPr>
        <a:xfrm>
          <a:off x="352426" y="10472584"/>
          <a:ext cx="228162" cy="166841"/>
        </a:xfrm>
        <a:prstGeom prst="rect">
          <a:avLst/>
        </a:prstGeom>
      </xdr:spPr>
    </xdr:pic>
    <xdr:clientData/>
  </xdr:twoCellAnchor>
  <xdr:twoCellAnchor>
    <xdr:from>
      <xdr:col>0</xdr:col>
      <xdr:colOff>287422</xdr:colOff>
      <xdr:row>43</xdr:row>
      <xdr:rowOff>123825</xdr:rowOff>
    </xdr:from>
    <xdr:to>
      <xdr:col>2</xdr:col>
      <xdr:colOff>8368</xdr:colOff>
      <xdr:row>49</xdr:row>
      <xdr:rowOff>11318</xdr:rowOff>
    </xdr:to>
    <xdr:sp macro="" textlink="">
      <xdr:nvSpPr>
        <xdr:cNvPr id="4" name="ZoneTexte 1">
          <a:extLst>
            <a:ext uri="{FF2B5EF4-FFF2-40B4-BE49-F238E27FC236}">
              <a16:creationId xmlns:a16="http://schemas.microsoft.com/office/drawing/2014/main" id="{57826CAE-4317-47E5-8D14-B5FF08B64E51}"/>
            </a:ext>
          </a:extLst>
        </xdr:cNvPr>
        <xdr:cNvSpPr txBox="1"/>
      </xdr:nvSpPr>
      <xdr:spPr>
        <a:xfrm rot="16200000">
          <a:off x="-72077" y="8846274"/>
          <a:ext cx="103049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400">
              <a:solidFill>
                <a:srgbClr val="0070C0"/>
              </a:solidFill>
            </a:rPr>
            <a:t>DORMANT</a:t>
          </a:r>
        </a:p>
      </xdr:txBody>
    </xdr:sp>
    <xdr:clientData/>
  </xdr:twoCellAnchor>
  <xdr:twoCellAnchor>
    <xdr:from>
      <xdr:col>1</xdr:col>
      <xdr:colOff>1671</xdr:colOff>
      <xdr:row>51</xdr:row>
      <xdr:rowOff>57150</xdr:rowOff>
    </xdr:from>
    <xdr:to>
      <xdr:col>2</xdr:col>
      <xdr:colOff>17892</xdr:colOff>
      <xdr:row>54</xdr:row>
      <xdr:rowOff>216794</xdr:rowOff>
    </xdr:to>
    <xdr:sp macro="" textlink="">
      <xdr:nvSpPr>
        <xdr:cNvPr id="5" name="ZoneTexte 2">
          <a:extLst>
            <a:ext uri="{FF2B5EF4-FFF2-40B4-BE49-F238E27FC236}">
              <a16:creationId xmlns:a16="http://schemas.microsoft.com/office/drawing/2014/main" id="{B723BCE9-CB29-45DF-86DC-17D1B3472849}"/>
            </a:ext>
          </a:extLst>
        </xdr:cNvPr>
        <xdr:cNvSpPr txBox="1"/>
      </xdr:nvSpPr>
      <xdr:spPr>
        <a:xfrm rot="16200000">
          <a:off x="68072" y="4953274"/>
          <a:ext cx="76924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400">
              <a:solidFill>
                <a:srgbClr val="7030A0"/>
              </a:solidFill>
            </a:rPr>
            <a:t>PORTE</a:t>
          </a:r>
        </a:p>
      </xdr:txBody>
    </xdr:sp>
    <xdr:clientData/>
  </xdr:twoCellAnchor>
  <xdr:twoCellAnchor>
    <xdr:from>
      <xdr:col>1</xdr:col>
      <xdr:colOff>28039</xdr:colOff>
      <xdr:row>55</xdr:row>
      <xdr:rowOff>123825</xdr:rowOff>
    </xdr:from>
    <xdr:to>
      <xdr:col>1</xdr:col>
      <xdr:colOff>261244</xdr:colOff>
      <xdr:row>62</xdr:row>
      <xdr:rowOff>38099</xdr:rowOff>
    </xdr:to>
    <xdr:sp macro="" textlink="">
      <xdr:nvSpPr>
        <xdr:cNvPr id="6" name="ZoneTexte 3">
          <a:extLst>
            <a:ext uri="{FF2B5EF4-FFF2-40B4-BE49-F238E27FC236}">
              <a16:creationId xmlns:a16="http://schemas.microsoft.com/office/drawing/2014/main" id="{0B73B426-A2A8-4489-BA9C-2BFB7F3567D5}"/>
            </a:ext>
          </a:extLst>
        </xdr:cNvPr>
        <xdr:cNvSpPr txBox="1"/>
      </xdr:nvSpPr>
      <xdr:spPr>
        <a:xfrm rot="16200000">
          <a:off x="-183970" y="11280059"/>
          <a:ext cx="124777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900">
              <a:solidFill>
                <a:schemeClr val="accent3">
                  <a:lumMod val="75000"/>
                </a:schemeClr>
              </a:solidFill>
            </a:rPr>
            <a:t>6mm - 33/2 - 8mm</a:t>
          </a:r>
        </a:p>
      </xdr:txBody>
    </xdr:sp>
    <xdr:clientData/>
  </xdr:twoCellAnchor>
  <xdr:twoCellAnchor editAs="oneCell">
    <xdr:from>
      <xdr:col>1</xdr:col>
      <xdr:colOff>85725</xdr:colOff>
      <xdr:row>31</xdr:row>
      <xdr:rowOff>180975</xdr:rowOff>
    </xdr:from>
    <xdr:to>
      <xdr:col>6</xdr:col>
      <xdr:colOff>917846</xdr:colOff>
      <xdr:row>42</xdr:row>
      <xdr:rowOff>106750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F063E3E0-B5C4-442A-B4A1-376C4F86F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0" y="5991225"/>
          <a:ext cx="7061471" cy="2021275"/>
        </a:xfrm>
        <a:prstGeom prst="rect">
          <a:avLst/>
        </a:prstGeom>
      </xdr:spPr>
    </xdr:pic>
    <xdr:clientData/>
  </xdr:twoCellAnchor>
  <xdr:twoCellAnchor editAs="oneCell">
    <xdr:from>
      <xdr:col>7</xdr:col>
      <xdr:colOff>368963</xdr:colOff>
      <xdr:row>43</xdr:row>
      <xdr:rowOff>53768</xdr:rowOff>
    </xdr:from>
    <xdr:to>
      <xdr:col>9</xdr:col>
      <xdr:colOff>638274</xdr:colOff>
      <xdr:row>77</xdr:row>
      <xdr:rowOff>38100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5CF1B2EE-2CB5-44EF-AF67-322BFD224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69888" y="8150018"/>
          <a:ext cx="1793311" cy="6604207"/>
        </a:xfrm>
        <a:prstGeom prst="rect">
          <a:avLst/>
        </a:prstGeom>
      </xdr:spPr>
    </xdr:pic>
    <xdr:clientData/>
  </xdr:twoCellAnchor>
  <xdr:twoCellAnchor editAs="oneCell">
    <xdr:from>
      <xdr:col>5</xdr:col>
      <xdr:colOff>143435</xdr:colOff>
      <xdr:row>15</xdr:row>
      <xdr:rowOff>152399</xdr:rowOff>
    </xdr:from>
    <xdr:to>
      <xdr:col>9</xdr:col>
      <xdr:colOff>744071</xdr:colOff>
      <xdr:row>27</xdr:row>
      <xdr:rowOff>47625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2723BC24-FCC4-4AD8-A744-BB4D1F2428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665" t="8832" r="2509" b="10079"/>
        <a:stretch/>
      </xdr:blipFill>
      <xdr:spPr>
        <a:xfrm>
          <a:off x="5563160" y="3181349"/>
          <a:ext cx="4105836" cy="2181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83"/>
  <sheetViews>
    <sheetView showGridLines="0" tabSelected="1" showRuler="0" view="pageLayout" zoomScaleNormal="100" workbookViewId="0">
      <selection activeCell="D17" sqref="D17:E17"/>
    </sheetView>
  </sheetViews>
  <sheetFormatPr baseColWidth="10" defaultRowHeight="15" x14ac:dyDescent="0.25"/>
  <cols>
    <col min="1" max="2" width="4.42578125" style="6" customWidth="1"/>
    <col min="3" max="3" width="44.28515625" style="6" customWidth="1"/>
    <col min="4" max="4" width="13.28515625" style="6" customWidth="1"/>
    <col min="5" max="5" width="16.5703125" style="6" customWidth="1"/>
    <col min="6" max="7" width="14.85546875" style="6" customWidth="1"/>
    <col min="8" max="16384" width="11.42578125" style="6"/>
  </cols>
  <sheetData>
    <row r="2" spans="1:14" ht="23.25" customHeight="1" x14ac:dyDescent="0.35">
      <c r="A2" s="66" t="s">
        <v>91</v>
      </c>
      <c r="B2" s="66"/>
      <c r="C2" s="66"/>
      <c r="D2" s="66"/>
      <c r="E2" s="65"/>
      <c r="L2"/>
      <c r="M2"/>
      <c r="N2"/>
    </row>
    <row r="3" spans="1:14" ht="23.25" customHeight="1" x14ac:dyDescent="0.35">
      <c r="A3" s="7"/>
      <c r="B3" s="7"/>
      <c r="C3" s="7"/>
      <c r="D3" s="7"/>
      <c r="E3" s="5"/>
      <c r="L3"/>
      <c r="M3"/>
      <c r="N3"/>
    </row>
    <row r="4" spans="1:14" ht="15" customHeight="1" x14ac:dyDescent="0.3">
      <c r="A4" s="7"/>
      <c r="B4" s="7"/>
      <c r="C4" s="6" t="s">
        <v>35</v>
      </c>
      <c r="D4" s="72"/>
      <c r="E4" s="72"/>
      <c r="G4" s="6" t="s">
        <v>36</v>
      </c>
      <c r="H4" s="4"/>
      <c r="L4"/>
      <c r="M4"/>
      <c r="N4"/>
    </row>
    <row r="5" spans="1:14" ht="15" customHeight="1" x14ac:dyDescent="0.3">
      <c r="A5" s="7"/>
      <c r="B5" s="7"/>
      <c r="L5"/>
      <c r="M5"/>
      <c r="N5"/>
    </row>
    <row r="6" spans="1:14" ht="15" customHeight="1" x14ac:dyDescent="0.3">
      <c r="A6" s="7"/>
      <c r="B6" s="7"/>
      <c r="C6" s="6" t="s">
        <v>34</v>
      </c>
      <c r="D6" s="72"/>
      <c r="E6" s="72"/>
      <c r="L6"/>
      <c r="M6"/>
      <c r="N6"/>
    </row>
    <row r="7" spans="1:14" ht="15" customHeight="1" x14ac:dyDescent="0.35">
      <c r="A7" s="7"/>
      <c r="B7" s="7"/>
      <c r="D7" s="7"/>
      <c r="E7" s="5"/>
    </row>
    <row r="8" spans="1:14" ht="21" customHeight="1" x14ac:dyDescent="0.35">
      <c r="A8" s="7"/>
      <c r="B8" s="7"/>
      <c r="C8" s="8" t="s">
        <v>95</v>
      </c>
      <c r="D8" s="9"/>
      <c r="E8" s="10"/>
      <c r="F8" s="11"/>
      <c r="G8" s="11"/>
      <c r="H8" s="11"/>
      <c r="I8" s="11"/>
    </row>
    <row r="9" spans="1:14" ht="15" customHeight="1" x14ac:dyDescent="0.25">
      <c r="C9" s="71" t="str">
        <f>IF(Données!C12-H10&lt;&gt;0,IF(Données!C9-D10&lt;&gt;0,"ERREUR : la valeur de largeur saisie est différente de celle calculée",""),"")</f>
        <v/>
      </c>
      <c r="D9" s="71"/>
      <c r="E9" s="71"/>
      <c r="F9" s="71"/>
      <c r="G9" s="71"/>
      <c r="H9" s="71"/>
      <c r="I9" s="71"/>
    </row>
    <row r="10" spans="1:14" ht="15" customHeight="1" x14ac:dyDescent="0.25">
      <c r="B10" s="12"/>
      <c r="C10" s="13" t="s">
        <v>38</v>
      </c>
      <c r="D10" s="3"/>
      <c r="E10" s="6" t="s">
        <v>46</v>
      </c>
      <c r="F10" s="13" t="s">
        <v>40</v>
      </c>
      <c r="H10" s="2"/>
      <c r="I10" s="6" t="s">
        <v>46</v>
      </c>
    </row>
    <row r="11" spans="1:14" ht="15" customHeight="1" x14ac:dyDescent="0.25">
      <c r="C11" s="13" t="s">
        <v>39</v>
      </c>
      <c r="D11" s="3"/>
      <c r="E11" s="6" t="s">
        <v>46</v>
      </c>
      <c r="F11" s="13" t="s">
        <v>41</v>
      </c>
      <c r="H11" s="2"/>
      <c r="I11" s="6" t="s">
        <v>46</v>
      </c>
    </row>
    <row r="12" spans="1:14" ht="15" customHeight="1" x14ac:dyDescent="0.25">
      <c r="C12" s="71" t="str">
        <f>IF(Données!C13-H11&lt;&gt;0,IF(Données!C10-D11&lt;&gt;0,"ERREUR : la valeur de hauteur saisie est différente de celle calculée",""),"")</f>
        <v/>
      </c>
      <c r="D12" s="71"/>
      <c r="E12" s="71"/>
      <c r="F12" s="71"/>
      <c r="G12" s="71"/>
      <c r="H12" s="71"/>
      <c r="I12" s="71"/>
    </row>
    <row r="13" spans="1:14" ht="15" customHeight="1" x14ac:dyDescent="0.25"/>
    <row r="14" spans="1:14" ht="15" customHeight="1" x14ac:dyDescent="0.25">
      <c r="C14" s="6" t="s">
        <v>44</v>
      </c>
      <c r="D14" s="6">
        <f>IF(D10=0,0,D10-62)</f>
        <v>0</v>
      </c>
      <c r="E14" s="6" t="s">
        <v>46</v>
      </c>
      <c r="F14" s="6" t="s">
        <v>42</v>
      </c>
      <c r="H14" s="6">
        <f>IF(H10=0,0,H10+62)</f>
        <v>0</v>
      </c>
      <c r="I14" s="6" t="s">
        <v>46</v>
      </c>
    </row>
    <row r="15" spans="1:14" ht="15" customHeight="1" x14ac:dyDescent="0.25">
      <c r="C15" s="6" t="s">
        <v>45</v>
      </c>
      <c r="D15" s="6">
        <f>IF(D11=0,0,D11-41)</f>
        <v>0</v>
      </c>
      <c r="E15" s="6" t="s">
        <v>46</v>
      </c>
      <c r="F15" s="6" t="s">
        <v>43</v>
      </c>
      <c r="H15" s="6">
        <f>IF(H11=0,0,H11+41)</f>
        <v>0</v>
      </c>
      <c r="I15" s="6" t="s">
        <v>46</v>
      </c>
    </row>
    <row r="16" spans="1:14" ht="15" customHeight="1" x14ac:dyDescent="0.25"/>
    <row r="17" spans="3:12" ht="15" customHeight="1" x14ac:dyDescent="0.25">
      <c r="C17" s="6" t="s">
        <v>48</v>
      </c>
      <c r="D17" s="67" t="s">
        <v>62</v>
      </c>
      <c r="E17" s="67"/>
    </row>
    <row r="18" spans="3:12" ht="15" customHeight="1" x14ac:dyDescent="0.25"/>
    <row r="19" spans="3:12" ht="15" customHeight="1" x14ac:dyDescent="0.25"/>
    <row r="20" spans="3:12" ht="15" customHeight="1" x14ac:dyDescent="0.25">
      <c r="L20" s="64"/>
    </row>
    <row r="21" spans="3:12" ht="15" customHeight="1" x14ac:dyDescent="0.25">
      <c r="L21" s="64"/>
    </row>
    <row r="22" spans="3:12" ht="15" customHeight="1" x14ac:dyDescent="0.25">
      <c r="C22" s="6" t="s">
        <v>81</v>
      </c>
      <c r="D22" s="2" t="s">
        <v>59</v>
      </c>
      <c r="L22" s="64"/>
    </row>
    <row r="23" spans="3:12" ht="15" customHeight="1" x14ac:dyDescent="0.25">
      <c r="L23" s="64"/>
    </row>
    <row r="24" spans="3:12" ht="15" customHeight="1" x14ac:dyDescent="0.25">
      <c r="C24" s="6" t="s">
        <v>80</v>
      </c>
      <c r="D24" s="67" t="s">
        <v>68</v>
      </c>
      <c r="E24" s="67"/>
      <c r="L24" s="64"/>
    </row>
    <row r="25" spans="3:12" ht="15" customHeight="1" x14ac:dyDescent="0.25"/>
    <row r="26" spans="3:12" ht="15" customHeight="1" x14ac:dyDescent="0.25">
      <c r="C26" s="6" t="s">
        <v>30</v>
      </c>
      <c r="D26" s="2">
        <v>1</v>
      </c>
    </row>
    <row r="27" spans="3:12" ht="15" customHeight="1" x14ac:dyDescent="0.25"/>
    <row r="28" spans="3:12" ht="15" customHeight="1" x14ac:dyDescent="0.25">
      <c r="C28" s="6" t="s">
        <v>31</v>
      </c>
      <c r="D28" s="2" t="s">
        <v>61</v>
      </c>
    </row>
    <row r="29" spans="3:12" ht="15" customHeight="1" x14ac:dyDescent="0.25">
      <c r="G29" s="6" t="s">
        <v>32</v>
      </c>
      <c r="H29" s="67" t="s">
        <v>37</v>
      </c>
      <c r="I29" s="67"/>
    </row>
    <row r="30" spans="3:12" ht="15" customHeight="1" x14ac:dyDescent="0.25">
      <c r="C30" s="6" t="s">
        <v>76</v>
      </c>
      <c r="D30" s="67" t="s">
        <v>75</v>
      </c>
      <c r="E30" s="67"/>
      <c r="G30" s="6" t="s">
        <v>33</v>
      </c>
      <c r="H30" s="67" t="s">
        <v>89</v>
      </c>
      <c r="I30" s="67"/>
    </row>
    <row r="31" spans="3:12" ht="15" customHeight="1" x14ac:dyDescent="0.25">
      <c r="C31" s="71" t="str">
        <f>IF(D30="SANS DORMANT (Rénovation)","SANS DORMANT : LP Largeur Porte =  LARGEUR DORMANT EXITANT -10mm et HP Hauteur Porte = HAUTEUR DORMANT EXITANT -15mm","")</f>
        <v/>
      </c>
      <c r="D31" s="71"/>
      <c r="E31" s="71"/>
      <c r="F31" s="71"/>
      <c r="G31" s="71"/>
      <c r="H31" s="71"/>
      <c r="I31" s="71"/>
    </row>
    <row r="32" spans="3:12" ht="15" customHeight="1" x14ac:dyDescent="0.25"/>
    <row r="33" spans="2:7" ht="15" customHeight="1" x14ac:dyDescent="0.25"/>
    <row r="34" spans="2:7" ht="15" customHeight="1" x14ac:dyDescent="0.25"/>
    <row r="35" spans="2:7" ht="15" customHeight="1" x14ac:dyDescent="0.25"/>
    <row r="36" spans="2:7" ht="15" customHeight="1" x14ac:dyDescent="0.25"/>
    <row r="37" spans="2:7" ht="15" customHeight="1" x14ac:dyDescent="0.25"/>
    <row r="38" spans="2:7" ht="15" customHeight="1" x14ac:dyDescent="0.25"/>
    <row r="39" spans="2:7" ht="15" customHeight="1" x14ac:dyDescent="0.25"/>
    <row r="40" spans="2:7" ht="15" customHeight="1" x14ac:dyDescent="0.25"/>
    <row r="41" spans="2:7" ht="15" customHeight="1" x14ac:dyDescent="0.25"/>
    <row r="42" spans="2:7" ht="15" customHeight="1" x14ac:dyDescent="0.25"/>
    <row r="43" spans="2:7" ht="15" customHeight="1" thickBot="1" x14ac:dyDescent="0.3"/>
    <row r="44" spans="2:7" s="63" customFormat="1" ht="17.25" customHeight="1" thickBot="1" x14ac:dyDescent="0.3">
      <c r="B44" s="62"/>
      <c r="C44" s="14" t="s">
        <v>0</v>
      </c>
      <c r="D44" s="15" t="s">
        <v>1</v>
      </c>
      <c r="E44" s="16" t="s">
        <v>86</v>
      </c>
      <c r="F44" s="17" t="s">
        <v>3</v>
      </c>
      <c r="G44" s="18" t="s">
        <v>4</v>
      </c>
    </row>
    <row r="45" spans="2:7" ht="15" customHeight="1" x14ac:dyDescent="0.25">
      <c r="B45" s="19"/>
      <c r="C45" s="20" t="s">
        <v>7</v>
      </c>
      <c r="D45" s="21" t="s">
        <v>24</v>
      </c>
      <c r="E45" s="22" t="str">
        <f>IF(Données!C10=0,"",Données!C10)</f>
        <v/>
      </c>
      <c r="F45" s="23">
        <f>IF(D30=Données!F3,0,D26*2)</f>
        <v>2</v>
      </c>
      <c r="G45" s="24"/>
    </row>
    <row r="46" spans="2:7" ht="15" customHeight="1" x14ac:dyDescent="0.25">
      <c r="B46" s="19"/>
      <c r="C46" s="25" t="s">
        <v>78</v>
      </c>
      <c r="D46" s="21" t="s">
        <v>56</v>
      </c>
      <c r="E46" s="22" t="str">
        <f>IF(Données!C9=0,"",Données!C9-52)</f>
        <v/>
      </c>
      <c r="F46" s="23">
        <f>IF(D30=Données!F3,0,D26)</f>
        <v>1</v>
      </c>
      <c r="G46" s="24"/>
    </row>
    <row r="47" spans="2:7" ht="15" customHeight="1" x14ac:dyDescent="0.25">
      <c r="B47" s="19"/>
      <c r="C47" s="20" t="s">
        <v>8</v>
      </c>
      <c r="D47" s="26" t="s">
        <v>25</v>
      </c>
      <c r="E47" s="22" t="str">
        <f>E45</f>
        <v/>
      </c>
      <c r="F47" s="23">
        <f>F45</f>
        <v>2</v>
      </c>
      <c r="G47" s="24"/>
    </row>
    <row r="48" spans="2:7" ht="15" customHeight="1" thickBot="1" x14ac:dyDescent="0.3">
      <c r="B48" s="19"/>
      <c r="C48" s="27" t="s">
        <v>79</v>
      </c>
      <c r="D48" s="28" t="s">
        <v>57</v>
      </c>
      <c r="E48" s="29" t="str">
        <f>IF(Données!C9=0,"",Données!C9-80)</f>
        <v/>
      </c>
      <c r="F48" s="30">
        <f>F46</f>
        <v>1</v>
      </c>
      <c r="G48" s="31"/>
    </row>
    <row r="49" spans="2:7" ht="15" customHeight="1" thickBot="1" x14ac:dyDescent="0.3">
      <c r="B49" s="32"/>
      <c r="C49" s="33" t="s">
        <v>9</v>
      </c>
      <c r="D49" s="34"/>
      <c r="E49" s="34"/>
      <c r="F49" s="35"/>
      <c r="G49" s="36"/>
    </row>
    <row r="50" spans="2:7" ht="15" customHeight="1" thickBot="1" x14ac:dyDescent="0.3">
      <c r="B50" s="37"/>
      <c r="C50" s="38"/>
      <c r="D50" s="39"/>
      <c r="E50" s="39"/>
      <c r="F50" s="40"/>
      <c r="G50" s="39"/>
    </row>
    <row r="51" spans="2:7" s="63" customFormat="1" ht="17.25" customHeight="1" thickBot="1" x14ac:dyDescent="0.3">
      <c r="B51" s="62"/>
      <c r="C51" s="41" t="s">
        <v>0</v>
      </c>
      <c r="D51" s="15" t="s">
        <v>1</v>
      </c>
      <c r="E51" s="16" t="s">
        <v>86</v>
      </c>
      <c r="F51" s="17" t="s">
        <v>3</v>
      </c>
      <c r="G51" s="18" t="s">
        <v>4</v>
      </c>
    </row>
    <row r="52" spans="2:7" ht="15" customHeight="1" x14ac:dyDescent="0.25">
      <c r="B52" s="42"/>
      <c r="C52" s="43" t="s">
        <v>10</v>
      </c>
      <c r="D52" s="44" t="s">
        <v>26</v>
      </c>
      <c r="E52" s="45" t="str">
        <f>IF(Données!C13=0,"",Données!C13)</f>
        <v/>
      </c>
      <c r="F52" s="46">
        <f>D26*2</f>
        <v>2</v>
      </c>
      <c r="G52" s="47"/>
    </row>
    <row r="53" spans="2:7" ht="15" customHeight="1" x14ac:dyDescent="0.25">
      <c r="B53" s="19"/>
      <c r="C53" s="20" t="s">
        <v>11</v>
      </c>
      <c r="D53" s="21" t="s">
        <v>49</v>
      </c>
      <c r="E53" s="22" t="str">
        <f>IF(Données!C12=0,"",Données!C12-80)</f>
        <v/>
      </c>
      <c r="F53" s="23">
        <f>D26*2</f>
        <v>2</v>
      </c>
      <c r="G53" s="24"/>
    </row>
    <row r="54" spans="2:7" ht="15" customHeight="1" thickBot="1" x14ac:dyDescent="0.3">
      <c r="B54" s="19"/>
      <c r="C54" s="48" t="s">
        <v>12</v>
      </c>
      <c r="D54" s="28" t="s">
        <v>55</v>
      </c>
      <c r="E54" s="22" t="str">
        <f>IF(Données!C12=0,"",Données!C12-78)</f>
        <v/>
      </c>
      <c r="F54" s="30" t="str">
        <f>IF(D28="SANS","",D26*D28)</f>
        <v/>
      </c>
      <c r="G54" s="31"/>
    </row>
    <row r="55" spans="2:7" ht="15" customHeight="1" thickBot="1" x14ac:dyDescent="0.3">
      <c r="B55" s="32"/>
      <c r="C55" s="33" t="s">
        <v>13</v>
      </c>
      <c r="D55" s="34"/>
      <c r="E55" s="49"/>
      <c r="F55" s="35"/>
      <c r="G55" s="36"/>
    </row>
    <row r="56" spans="2:7" ht="15" customHeight="1" thickBot="1" x14ac:dyDescent="0.4">
      <c r="B56" s="50"/>
      <c r="C56" s="38"/>
      <c r="D56" s="39"/>
      <c r="E56" s="39"/>
      <c r="F56" s="40"/>
      <c r="G56" s="39"/>
    </row>
    <row r="57" spans="2:7" s="63" customFormat="1" ht="17.25" customHeight="1" thickBot="1" x14ac:dyDescent="0.3">
      <c r="B57" s="62"/>
      <c r="C57" s="51" t="s">
        <v>5</v>
      </c>
      <c r="D57" s="15" t="s">
        <v>1</v>
      </c>
      <c r="E57" s="16" t="s">
        <v>87</v>
      </c>
      <c r="F57" s="17" t="s">
        <v>3</v>
      </c>
      <c r="G57" s="18" t="s">
        <v>4</v>
      </c>
    </row>
    <row r="58" spans="2:7" ht="15" customHeight="1" x14ac:dyDescent="0.25">
      <c r="B58" s="52"/>
      <c r="C58" s="43" t="s">
        <v>14</v>
      </c>
      <c r="D58" s="53" t="s">
        <v>53</v>
      </c>
      <c r="E58" s="45" t="str">
        <f>IF(Données!C12=0,"",Données!C12-63)</f>
        <v/>
      </c>
      <c r="F58" s="68">
        <f>D26*IF(D28="SANS",1,D28+1)</f>
        <v>1</v>
      </c>
      <c r="G58" s="47"/>
    </row>
    <row r="59" spans="2:7" ht="15" customHeight="1" x14ac:dyDescent="0.25">
      <c r="B59" s="19"/>
      <c r="C59" s="20" t="s">
        <v>15</v>
      </c>
      <c r="D59" s="21" t="s">
        <v>54</v>
      </c>
      <c r="E59" s="22" t="str">
        <f>IF(Données!C13=0,"",IF(D28="SANS",ROUNDDOWN(Données!C13-66,0),""))</f>
        <v/>
      </c>
      <c r="F59" s="69"/>
      <c r="G59" s="24"/>
    </row>
    <row r="60" spans="2:7" ht="15" customHeight="1" x14ac:dyDescent="0.25">
      <c r="B60" s="19"/>
      <c r="C60" s="20" t="s">
        <v>16</v>
      </c>
      <c r="D60" s="26" t="s">
        <v>27</v>
      </c>
      <c r="E60" s="22" t="str">
        <f>IF(D28=1,ROUNDDOWN((Données!C13-75)/2,0),"")</f>
        <v/>
      </c>
      <c r="F60" s="69"/>
      <c r="G60" s="24"/>
    </row>
    <row r="61" spans="2:7" ht="15" customHeight="1" x14ac:dyDescent="0.25">
      <c r="B61" s="19"/>
      <c r="C61" s="20" t="s">
        <v>17</v>
      </c>
      <c r="D61" s="26" t="s">
        <v>28</v>
      </c>
      <c r="E61" s="22" t="str">
        <f>IF(D28=2,ROUNDDOWN((Données!C13-84)/3,0),"")</f>
        <v/>
      </c>
      <c r="F61" s="69"/>
      <c r="G61" s="24"/>
    </row>
    <row r="62" spans="2:7" ht="15" customHeight="1" thickBot="1" x14ac:dyDescent="0.3">
      <c r="B62" s="54"/>
      <c r="C62" s="48" t="s">
        <v>18</v>
      </c>
      <c r="D62" s="55" t="s">
        <v>29</v>
      </c>
      <c r="E62" s="22" t="str">
        <f>IF(D28=3,ROUNDDOWN((Données!C13-94)/4,0),"")</f>
        <v/>
      </c>
      <c r="F62" s="70"/>
      <c r="G62" s="31"/>
    </row>
    <row r="63" spans="2:7" ht="15" customHeight="1" thickBot="1" x14ac:dyDescent="0.4">
      <c r="B63" s="50"/>
      <c r="C63" s="38"/>
      <c r="D63" s="39"/>
      <c r="E63" s="39"/>
      <c r="F63" s="56"/>
      <c r="G63" s="39"/>
    </row>
    <row r="64" spans="2:7" s="63" customFormat="1" ht="17.25" customHeight="1" thickBot="1" x14ac:dyDescent="0.3">
      <c r="B64" s="62"/>
      <c r="C64" s="57" t="s">
        <v>6</v>
      </c>
      <c r="D64" s="15" t="s">
        <v>1</v>
      </c>
      <c r="E64" s="58" t="s">
        <v>2</v>
      </c>
      <c r="F64" s="17" t="s">
        <v>3</v>
      </c>
      <c r="G64" s="18" t="s">
        <v>4</v>
      </c>
    </row>
    <row r="65" spans="2:7" ht="15" customHeight="1" x14ac:dyDescent="0.25">
      <c r="B65" s="42"/>
      <c r="C65" s="43" t="s">
        <v>19</v>
      </c>
      <c r="D65" s="53" t="s">
        <v>49</v>
      </c>
      <c r="E65" s="45" t="str">
        <f>IF(Données!C12=0,"",Données!C12-80)</f>
        <v/>
      </c>
      <c r="F65" s="46">
        <f>F53</f>
        <v>2</v>
      </c>
      <c r="G65" s="47"/>
    </row>
    <row r="66" spans="2:7" ht="15" customHeight="1" x14ac:dyDescent="0.25">
      <c r="B66" s="19"/>
      <c r="C66" s="20" t="s">
        <v>20</v>
      </c>
      <c r="D66" s="21" t="s">
        <v>50</v>
      </c>
      <c r="E66" s="22" t="str">
        <f>IF(Données!C12=0,"",Données!C12-78)</f>
        <v/>
      </c>
      <c r="F66" s="23" t="str">
        <f>IF(D28="SANS","",F54*2)</f>
        <v/>
      </c>
      <c r="G66" s="24"/>
    </row>
    <row r="67" spans="2:7" ht="15" customHeight="1" x14ac:dyDescent="0.25">
      <c r="B67" s="19"/>
      <c r="C67" s="20" t="s">
        <v>21</v>
      </c>
      <c r="D67" s="21" t="s">
        <v>51</v>
      </c>
      <c r="E67" s="22" t="str">
        <f>IF(Données!C13=0,"",Données!C13-70)</f>
        <v/>
      </c>
      <c r="F67" s="23">
        <f>F52</f>
        <v>2</v>
      </c>
      <c r="G67" s="24"/>
    </row>
    <row r="68" spans="2:7" ht="15" customHeight="1" x14ac:dyDescent="0.25">
      <c r="B68" s="19"/>
      <c r="C68" s="59" t="s">
        <v>22</v>
      </c>
      <c r="D68" s="26" t="s">
        <v>25</v>
      </c>
      <c r="E68" s="22" t="str">
        <f>IF(Données!C10=0,"",Données!C10)</f>
        <v/>
      </c>
      <c r="F68" s="23">
        <f>F47</f>
        <v>2</v>
      </c>
      <c r="G68" s="24"/>
    </row>
    <row r="69" spans="2:7" ht="15" customHeight="1" thickBot="1" x14ac:dyDescent="0.3">
      <c r="B69" s="54"/>
      <c r="C69" s="48" t="s">
        <v>23</v>
      </c>
      <c r="D69" s="28" t="s">
        <v>52</v>
      </c>
      <c r="E69" s="29" t="str">
        <f>IF(Données!C9=0,"",Données!C9-80)</f>
        <v/>
      </c>
      <c r="F69" s="30">
        <f>F48</f>
        <v>1</v>
      </c>
      <c r="G69" s="31"/>
    </row>
    <row r="70" spans="2:7" ht="15" customHeight="1" thickBot="1" x14ac:dyDescent="0.3"/>
    <row r="71" spans="2:7" s="63" customFormat="1" ht="17.25" customHeight="1" thickBot="1" x14ac:dyDescent="0.3">
      <c r="B71" s="62"/>
      <c r="C71" s="57" t="s">
        <v>47</v>
      </c>
      <c r="D71" s="17" t="s">
        <v>3</v>
      </c>
      <c r="E71" s="18" t="s">
        <v>4</v>
      </c>
    </row>
    <row r="72" spans="2:7" ht="15" customHeight="1" x14ac:dyDescent="0.25">
      <c r="B72" s="42"/>
      <c r="C72" s="60" t="s">
        <v>72</v>
      </c>
      <c r="D72" s="23">
        <f>IF(D17="Poussant gauche",IF(Données!C13&gt;2040,4*D26,3*D26),"")</f>
        <v>3</v>
      </c>
      <c r="E72" s="47"/>
    </row>
    <row r="73" spans="2:7" ht="15" customHeight="1" x14ac:dyDescent="0.25">
      <c r="B73" s="61"/>
      <c r="C73" s="25" t="s">
        <v>71</v>
      </c>
      <c r="D73" s="23" t="str">
        <f>IF(D17="Poussant droit",IF(Données!C13&gt;2040,4*D26,3*D26),"")</f>
        <v/>
      </c>
      <c r="E73" s="24"/>
    </row>
    <row r="74" spans="2:7" ht="15" customHeight="1" x14ac:dyDescent="0.25">
      <c r="B74" s="19"/>
      <c r="C74" s="25" t="s">
        <v>88</v>
      </c>
      <c r="D74" s="23">
        <f>IF(D22=Données!C2,D26*2,"")</f>
        <v>2</v>
      </c>
      <c r="E74" s="24"/>
    </row>
    <row r="75" spans="2:7" ht="15" customHeight="1" x14ac:dyDescent="0.25">
      <c r="B75" s="19"/>
      <c r="C75" s="25" t="s">
        <v>70</v>
      </c>
      <c r="D75" s="23">
        <f>IF(D24=Données!D2,D26,"")</f>
        <v>1</v>
      </c>
      <c r="E75" s="24"/>
    </row>
    <row r="76" spans="2:7" ht="15" customHeight="1" x14ac:dyDescent="0.25">
      <c r="B76" s="19"/>
      <c r="C76" s="25" t="s">
        <v>73</v>
      </c>
      <c r="D76" s="23" t="str">
        <f>IF(D24=Données!D3,D26,"")</f>
        <v/>
      </c>
      <c r="E76" s="24"/>
    </row>
    <row r="77" spans="2:7" ht="15" customHeight="1" x14ac:dyDescent="0.25">
      <c r="B77" s="19"/>
      <c r="C77" s="25" t="s">
        <v>74</v>
      </c>
      <c r="D77" s="23">
        <f>D26</f>
        <v>1</v>
      </c>
      <c r="E77" s="24"/>
    </row>
    <row r="78" spans="2:7" ht="15" customHeight="1" x14ac:dyDescent="0.25">
      <c r="B78" s="19"/>
      <c r="C78" s="20" t="s">
        <v>93</v>
      </c>
      <c r="D78" s="23">
        <f>D26</f>
        <v>1</v>
      </c>
      <c r="E78" s="24"/>
    </row>
    <row r="79" spans="2:7" ht="15" customHeight="1" x14ac:dyDescent="0.25">
      <c r="B79" s="19"/>
      <c r="C79" s="25" t="s">
        <v>58</v>
      </c>
      <c r="D79" s="23">
        <f>IF(D30=Données!F2,2*'DEBIT PROG OUVRANT'!D26,"")</f>
        <v>2</v>
      </c>
      <c r="E79" s="24"/>
    </row>
    <row r="80" spans="2:7" ht="15" customHeight="1" thickBot="1" x14ac:dyDescent="0.3">
      <c r="B80" s="54"/>
      <c r="C80" s="27" t="s">
        <v>82</v>
      </c>
      <c r="D80" s="30">
        <f>D26</f>
        <v>1</v>
      </c>
      <c r="E80" s="31"/>
    </row>
    <row r="82" spans="3:3" x14ac:dyDescent="0.25">
      <c r="C82" s="6" t="s">
        <v>94</v>
      </c>
    </row>
    <row r="83" spans="3:3" x14ac:dyDescent="0.25">
      <c r="C83" s="6" t="s">
        <v>96</v>
      </c>
    </row>
  </sheetData>
  <sheetProtection algorithmName="SHA-512" hashValue="tThq8x53bbz970AI+3XDGadNL+h5jx1kL8BS3yU9BMI7Ex5y4Oi81aDG3vmupRW+5QlmQ4/aWmgA7za8eaVi5g==" saltValue="nPmFsqovpCipyW//R1e72A==" spinCount="100000" sheet="1" selectLockedCells="1"/>
  <mergeCells count="12">
    <mergeCell ref="A2:D2"/>
    <mergeCell ref="D24:E24"/>
    <mergeCell ref="D17:E17"/>
    <mergeCell ref="F58:F62"/>
    <mergeCell ref="D30:E30"/>
    <mergeCell ref="C31:I31"/>
    <mergeCell ref="H29:I29"/>
    <mergeCell ref="H30:I30"/>
    <mergeCell ref="D4:E4"/>
    <mergeCell ref="D6:E6"/>
    <mergeCell ref="C9:I9"/>
    <mergeCell ref="C12:I12"/>
  </mergeCells>
  <conditionalFormatting sqref="D10">
    <cfRule type="expression" dxfId="3" priority="4">
      <formula>IF($D$14&gt;0,,)</formula>
    </cfRule>
  </conditionalFormatting>
  <conditionalFormatting sqref="C12">
    <cfRule type="notContainsBlanks" dxfId="2" priority="3">
      <formula>LEN(TRIM(C12))&gt;0</formula>
    </cfRule>
  </conditionalFormatting>
  <conditionalFormatting sqref="C9">
    <cfRule type="notContainsBlanks" dxfId="1" priority="2">
      <formula>LEN(TRIM(C9))&gt;0</formula>
    </cfRule>
  </conditionalFormatting>
  <conditionalFormatting sqref="C31">
    <cfRule type="notContainsBlanks" dxfId="0" priority="1">
      <formula>LEN(TRIM(C31))&gt;0</formula>
    </cfRule>
  </conditionalFormatting>
  <dataValidations count="4">
    <dataValidation type="whole" allowBlank="1" showInputMessage="1" showErrorMessage="1" errorTitle="LARGEUR PORTE" error="Compris entre 630 et 930mm" sqref="H10" xr:uid="{7383A53B-CD80-471F-A5CA-31368D271C21}">
      <formula1>430</formula1>
      <formula2>930</formula2>
    </dataValidation>
    <dataValidation type="whole" allowBlank="1" showInputMessage="1" showErrorMessage="1" errorTitle="LARGEUR PORTE" error="Compris entre 692 et 992mm" sqref="D10" xr:uid="{5FDC9677-8066-47DC-911D-86684479CC7B}">
      <formula1>492</formula1>
      <formula2>992</formula2>
    </dataValidation>
    <dataValidation type="whole" allowBlank="1" showErrorMessage="1" errorTitle="HAUTEUR PORTE" error="Entre 1000 et 2200 mm" sqref="H11" xr:uid="{C56A8B3D-AD3A-4F7B-845E-339066C1C113}">
      <formula1>1000</formula1>
      <formula2>2200</formula2>
    </dataValidation>
    <dataValidation type="whole" allowBlank="1" showErrorMessage="1" errorTitle="HAUTEUR PORTE" error="Compris entre 1041 et 2241mm" sqref="D11" xr:uid="{C77794DD-4F62-4014-9AD5-1F3954733473}">
      <formula1>1041</formula1>
      <formula2>2241</formula2>
    </dataValidation>
  </dataValidations>
  <pageMargins left="0.7" right="0.7" top="0.75" bottom="0.75" header="0.3" footer="0.3"/>
  <pageSetup paperSize="9" scale="59" orientation="portrait" r:id="rId1"/>
  <headerFooter>
    <oddHeader xml:space="preserve">&amp;C </oddHeader>
    <oddFooter xml:space="preserve">&amp;C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paumelle Gauche ou droite_x000a_" xr:uid="{C66424A5-5B71-4F5A-AB72-7B0793A63B22}">
          <x14:formula1>
            <xm:f>Données!$B$2:$B$3</xm:f>
          </x14:formula1>
          <xm:sqref>D17</xm:sqref>
        </x14:dataValidation>
        <x14:dataValidation type="list" allowBlank="1" showInputMessage="1" showErrorMessage="1" xr:uid="{801155BB-AEF8-45C8-B1D9-D43331384603}">
          <x14:formula1>
            <xm:f>Données!$C$2:$C$3</xm:f>
          </x14:formula1>
          <xm:sqref>D22</xm:sqref>
        </x14:dataValidation>
        <x14:dataValidation type="list" allowBlank="1" showInputMessage="1" showErrorMessage="1" xr:uid="{9221C117-87FD-498C-9B83-6F3ADBDB5675}">
          <x14:formula1>
            <xm:f>Données!$D$2:$D$3</xm:f>
          </x14:formula1>
          <xm:sqref>D24</xm:sqref>
        </x14:dataValidation>
        <x14:dataValidation type="list" allowBlank="1" showInputMessage="1" showErrorMessage="1" xr:uid="{32D0AF2E-3298-436C-9018-401DCBD5EA8A}">
          <x14:formula1>
            <xm:f>Données!$E$2:$E$5</xm:f>
          </x14:formula1>
          <xm:sqref>D28</xm:sqref>
        </x14:dataValidation>
        <x14:dataValidation type="list" allowBlank="1" showInputMessage="1" showErrorMessage="1" xr:uid="{8B07050C-4BFD-4568-8F47-2EBEA55746B3}">
          <x14:formula1>
            <xm:f>Données!$F$2:$F$3</xm:f>
          </x14:formula1>
          <xm:sqref>D30</xm:sqref>
        </x14:dataValidation>
        <x14:dataValidation type="list" allowBlank="1" showInputMessage="1" showErrorMessage="1" xr:uid="{289B6476-DEF0-4396-B01B-9E49C0C22E4E}">
          <x14:formula1>
            <xm:f>Données!$G$2:$G$7</xm:f>
          </x14:formula1>
          <xm:sqref>H29</xm:sqref>
        </x14:dataValidation>
        <x14:dataValidation type="list" allowBlank="1" showInputMessage="1" showErrorMessage="1" xr:uid="{46B6D459-C4EE-4BEE-9715-AE458816BB1B}">
          <x14:formula1>
            <xm:f>Données!$H$2:$H$3</xm:f>
          </x14:formula1>
          <xm:sqref>H30:I30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BDD01-4231-4CCF-87D9-0753C0B89F29}">
  <dimension ref="B2:H19"/>
  <sheetViews>
    <sheetView workbookViewId="0">
      <selection activeCell="H8" sqref="H8"/>
    </sheetView>
  </sheetViews>
  <sheetFormatPr baseColWidth="10" defaultRowHeight="15" x14ac:dyDescent="0.25"/>
  <cols>
    <col min="1" max="1" width="14.42578125" customWidth="1"/>
    <col min="2" max="2" width="21.7109375" customWidth="1"/>
    <col min="3" max="3" width="14.42578125" customWidth="1"/>
    <col min="4" max="4" width="24.85546875" customWidth="1"/>
    <col min="5" max="5" width="14.42578125" customWidth="1"/>
    <col min="6" max="6" width="27" customWidth="1"/>
    <col min="7" max="10" width="14.42578125" customWidth="1"/>
  </cols>
  <sheetData>
    <row r="2" spans="2:8" x14ac:dyDescent="0.25">
      <c r="B2" t="s">
        <v>62</v>
      </c>
      <c r="C2" t="s">
        <v>59</v>
      </c>
      <c r="D2" t="s">
        <v>68</v>
      </c>
      <c r="E2" t="s">
        <v>61</v>
      </c>
      <c r="F2" t="s">
        <v>75</v>
      </c>
      <c r="G2" t="s">
        <v>37</v>
      </c>
      <c r="H2" s="1" t="s">
        <v>89</v>
      </c>
    </row>
    <row r="3" spans="2:8" x14ac:dyDescent="0.25">
      <c r="B3" t="s">
        <v>63</v>
      </c>
      <c r="C3" t="s">
        <v>60</v>
      </c>
      <c r="D3" t="s">
        <v>69</v>
      </c>
      <c r="E3">
        <v>1</v>
      </c>
      <c r="F3" t="s">
        <v>77</v>
      </c>
      <c r="G3" t="s">
        <v>83</v>
      </c>
      <c r="H3" s="1" t="s">
        <v>90</v>
      </c>
    </row>
    <row r="4" spans="2:8" x14ac:dyDescent="0.25">
      <c r="E4">
        <v>2</v>
      </c>
      <c r="G4" t="s">
        <v>84</v>
      </c>
    </row>
    <row r="5" spans="2:8" x14ac:dyDescent="0.25">
      <c r="E5">
        <v>3</v>
      </c>
      <c r="G5" t="s">
        <v>85</v>
      </c>
    </row>
    <row r="9" spans="2:8" x14ac:dyDescent="0.25">
      <c r="B9" t="s">
        <v>64</v>
      </c>
      <c r="C9">
        <f>IF('DEBIT PROG OUVRANT'!H14=0,'DEBIT PROG OUVRANT'!D10,'DEBIT PROG OUVRANT'!H14)</f>
        <v>0</v>
      </c>
      <c r="D9" t="s">
        <v>46</v>
      </c>
      <c r="E9">
        <f>IF('DEBIT PROG OUVRANT'!D10=Données!C9,1,0)</f>
        <v>1</v>
      </c>
    </row>
    <row r="10" spans="2:8" x14ac:dyDescent="0.25">
      <c r="B10" t="s">
        <v>65</v>
      </c>
      <c r="C10">
        <f>IF('DEBIT PROG OUVRANT'!H15=0,'DEBIT PROG OUVRANT'!D11,'DEBIT PROG OUVRANT'!H15)</f>
        <v>0</v>
      </c>
      <c r="D10" t="s">
        <v>46</v>
      </c>
      <c r="E10">
        <f>IF('DEBIT PROG OUVRANT'!D11=Données!C10,1,0)</f>
        <v>1</v>
      </c>
    </row>
    <row r="12" spans="2:8" x14ac:dyDescent="0.25">
      <c r="B12" t="s">
        <v>66</v>
      </c>
      <c r="C12">
        <f>IF('DEBIT PROG OUVRANT'!D14=0,'DEBIT PROG OUVRANT'!H10,'DEBIT PROG OUVRANT'!D14)</f>
        <v>0</v>
      </c>
      <c r="D12" t="s">
        <v>46</v>
      </c>
      <c r="E12">
        <f>IF('DEBIT PROG OUVRANT'!H10=Données!C12,1,0)</f>
        <v>1</v>
      </c>
    </row>
    <row r="13" spans="2:8" x14ac:dyDescent="0.25">
      <c r="B13" t="s">
        <v>67</v>
      </c>
      <c r="C13">
        <f>IF('DEBIT PROG OUVRANT'!D15=0,'DEBIT PROG OUVRANT'!H11,'DEBIT PROG OUVRANT'!D15)</f>
        <v>0</v>
      </c>
      <c r="D13" t="s">
        <v>46</v>
      </c>
      <c r="E13">
        <f>IF('DEBIT PROG OUVRANT'!H11=Données!C13,1,0)</f>
        <v>1</v>
      </c>
    </row>
    <row r="17" spans="2:5" x14ac:dyDescent="0.25">
      <c r="B17" t="s">
        <v>92</v>
      </c>
      <c r="E17">
        <f>COUNTBLANK('DEBIT PROG OUVRANT'!C9)</f>
        <v>1</v>
      </c>
    </row>
    <row r="18" spans="2:5" x14ac:dyDescent="0.25">
      <c r="E18">
        <f>COUNTBLANK('DEBIT PROG OUVRANT'!C12)</f>
        <v>1</v>
      </c>
    </row>
    <row r="19" spans="2:5" x14ac:dyDescent="0.25">
      <c r="E19">
        <f>SUM(E17:E18)</f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DEBIT PROG OUVRANT</vt:lpstr>
      <vt:lpstr>Données</vt:lpstr>
      <vt:lpstr>'DEBIT PROG OUVRANT'!Zone_d_impression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MBD. BROSSARD</dc:creator>
  <cp:lastModifiedBy>M06-PEGA</cp:lastModifiedBy>
  <cp:lastPrinted>2019-01-14T15:52:55Z</cp:lastPrinted>
  <dcterms:created xsi:type="dcterms:W3CDTF">2019-01-10T12:40:19Z</dcterms:created>
  <dcterms:modified xsi:type="dcterms:W3CDTF">2019-09-20T10:26:55Z</dcterms:modified>
</cp:coreProperties>
</file>